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92" windowWidth="9439" windowHeight="5472" activeTab="0"/>
  </bookViews>
  <sheets>
    <sheet name="CRP Model" sheetId="1" r:id="rId1"/>
  </sheets>
  <definedNames>
    <definedName name="COSTSHARE">#REF!</definedName>
    <definedName name="COVERPG">#REF!</definedName>
    <definedName name="ENROLLMENT">'CRP Model'!$A$1:$Q$70</definedName>
    <definedName name="_xlnm.Print_Area" localSheetId="0">'CRP Model'!$A$1:$X$67</definedName>
    <definedName name="RENTAL">#REF!</definedName>
  </definedNames>
  <calcPr fullCalcOnLoad="1"/>
</workbook>
</file>

<file path=xl/sharedStrings.xml><?xml version="1.0" encoding="utf-8"?>
<sst xmlns="http://schemas.openxmlformats.org/spreadsheetml/2006/main" count="89" uniqueCount="65">
  <si>
    <t>CONSERVATION RESERVE PROGRAM</t>
  </si>
  <si>
    <t>ENROLLMENT ACTIVITY SUMMARY</t>
  </si>
  <si>
    <t xml:space="preserve"> -- </t>
  </si>
  <si>
    <t>Cumulative Enrollment……………………………………………….</t>
  </si>
  <si>
    <t>CCC Expenditures……………………………………………………</t>
  </si>
  <si>
    <t>Signup 15</t>
  </si>
  <si>
    <t>Signup 16</t>
  </si>
  <si>
    <t>Signup 18</t>
  </si>
  <si>
    <t>Signup 20</t>
  </si>
  <si>
    <t>Signup 26</t>
  </si>
  <si>
    <t>(Dollars per acre)</t>
  </si>
  <si>
    <t>Signup 29</t>
  </si>
  <si>
    <t>Signup 14 (FY 1997)</t>
  </si>
  <si>
    <t>Signup 17 (FY 1998)</t>
  </si>
  <si>
    <t>Signup 19 (FY 1999)</t>
  </si>
  <si>
    <t>Signup 21/22 (FY 2000)</t>
  </si>
  <si>
    <t>Signup 23 (FY 2001)</t>
  </si>
  <si>
    <t>Signup 24 (FY 2002)</t>
  </si>
  <si>
    <t>Signup 25/27 (FY 2003)</t>
  </si>
  <si>
    <t>Signup 28 (FY 2004)</t>
  </si>
  <si>
    <t>Signup 30 (FY 2005)</t>
  </si>
  <si>
    <t>(2-Year)</t>
  </si>
  <si>
    <t>(3-Year)</t>
  </si>
  <si>
    <t>(4-Year)</t>
  </si>
  <si>
    <t>(5-Year)</t>
  </si>
  <si>
    <t>Signup 31 (FY 2006)</t>
  </si>
  <si>
    <t>Acres Approved by Year of Conservation Planning</t>
  </si>
  <si>
    <t>Signup 33</t>
  </si>
  <si>
    <t xml:space="preserve">  New Lands……………………………………………………………</t>
  </si>
  <si>
    <t>General Signup</t>
  </si>
  <si>
    <t>Continuous Signup</t>
  </si>
  <si>
    <t>Contracted Acres Expiring ..……………………………………….</t>
  </si>
  <si>
    <t>Average Annual Rental Cost Per Acre……………………….</t>
  </si>
  <si>
    <t>REX Extensions...……………………………………………………..</t>
  </si>
  <si>
    <t>(Cover Costs)…………………………………………………………</t>
  </si>
  <si>
    <t>(Technical Assistance)……………………………………………..</t>
  </si>
  <si>
    <t>1/ Includes automatic (REX) re-enrollments</t>
  </si>
  <si>
    <t>Total Acres Newly Contracted……………………………………..</t>
  </si>
  <si>
    <t>(Total Financial Assistance)</t>
  </si>
  <si>
    <t xml:space="preserve">  New Lands ...…………………………………………………………</t>
  </si>
  <si>
    <t xml:space="preserve">  Re-enrolled Lands 1/……………………………………………….. </t>
  </si>
  <si>
    <t>(Rental Payments)……..……………………………………………..</t>
  </si>
  <si>
    <t>(Miscellaneous Receipts)………………………………………….</t>
  </si>
  <si>
    <t xml:space="preserve"> </t>
  </si>
  <si>
    <t>Total CRP Expenditures…………..…………………………………….</t>
  </si>
  <si>
    <t>Signup 35 (FY 2007)</t>
  </si>
  <si>
    <t>General Signups</t>
  </si>
  <si>
    <t>Continuous Signups</t>
  </si>
  <si>
    <t>Average Rental Payments by Signup</t>
  </si>
  <si>
    <t>(Incentives) 2/.………………………………………………………..</t>
  </si>
  <si>
    <t xml:space="preserve">   Re-Enrolled Lands ........…………...………………………………</t>
  </si>
  <si>
    <t xml:space="preserve">   New Lands.……………….……………………………………….</t>
  </si>
  <si>
    <t xml:space="preserve">  Re-enrolled Lands 3/………………………………………………..</t>
  </si>
  <si>
    <t>Signup 36 (FY 2008)</t>
  </si>
  <si>
    <t>2/ Includes Signing and Practice Incentive payments</t>
  </si>
  <si>
    <t>3/ Plans for automatic (REX) re-enrollments completed in 2007</t>
  </si>
  <si>
    <t>(Tree Thinning/Transitions Option)…………………………………………………………</t>
  </si>
  <si>
    <t xml:space="preserve">   New Lands..…………….………………………………………….</t>
  </si>
  <si>
    <t xml:space="preserve">   Re-Enrolled Lands..…..…………...………………………………</t>
  </si>
  <si>
    <t>3- and 5-Year Extensions...……………………………………</t>
  </si>
  <si>
    <t>General Signup, by Initial Contract Year</t>
  </si>
  <si>
    <t>Continuous Signup, by Initial Contract Year</t>
  </si>
  <si>
    <t>REX Extensions by Original Expiration Year</t>
  </si>
  <si>
    <t>Signup 37 (FY 2009) (Estim.)</t>
  </si>
  <si>
    <t>FY 2011 PRESIDENT'S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</si>
</sst>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;;"/>
    <numFmt numFmtId="166" formatCode="\(#,##0\);\(\-#,##0\)"/>
    <numFmt numFmtId="167" formatCode="&quot;$&quot;#,##0"/>
    <numFmt numFmtId="168" formatCode="\(General\);\(\-General\)"/>
    <numFmt numFmtId="169" formatCode="00000"/>
  </numFmts>
  <fonts count="50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12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2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0" fillId="34" borderId="0" xfId="0" applyNumberFormat="1" applyFill="1" applyAlignment="1">
      <alignment horizontal="right"/>
    </xf>
    <xf numFmtId="0" fontId="1" fillId="34" borderId="0" xfId="0" applyNumberFormat="1" applyFont="1" applyFill="1" applyAlignment="1">
      <alignment horizontal="center"/>
    </xf>
    <xf numFmtId="3" fontId="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 horizontal="centerContinuous"/>
    </xf>
    <xf numFmtId="165" fontId="2" fillId="34" borderId="0" xfId="0" applyNumberFormat="1" applyFont="1" applyFill="1" applyAlignment="1">
      <alignment horizontal="centerContinuous"/>
    </xf>
    <xf numFmtId="0" fontId="0" fillId="34" borderId="0" xfId="0" applyNumberFormat="1" applyFill="1" applyAlignment="1">
      <alignment horizontal="centerContinuous"/>
    </xf>
    <xf numFmtId="0" fontId="6" fillId="34" borderId="0" xfId="0" applyNumberFormat="1" applyFont="1" applyFill="1" applyAlignment="1">
      <alignment horizontal="centerContinuous"/>
    </xf>
    <xf numFmtId="165" fontId="0" fillId="34" borderId="0" xfId="0" applyNumberFormat="1" applyFill="1" applyAlignment="1">
      <alignment horizontal="centerContinuous"/>
    </xf>
    <xf numFmtId="0" fontId="7" fillId="34" borderId="0" xfId="0" applyNumberFormat="1" applyFont="1" applyFill="1" applyAlignment="1">
      <alignment horizontal="centerContinuous"/>
    </xf>
    <xf numFmtId="0" fontId="1" fillId="34" borderId="0" xfId="0" applyNumberFormat="1" applyFont="1" applyFill="1" applyAlignment="1">
      <alignment horizontal="centerContinuous"/>
    </xf>
    <xf numFmtId="165" fontId="7" fillId="34" borderId="0" xfId="0" applyNumberFormat="1" applyFont="1" applyFill="1" applyAlignment="1">
      <alignment horizontal="centerContinuous"/>
    </xf>
    <xf numFmtId="0" fontId="4" fillId="34" borderId="0" xfId="0" applyNumberFormat="1" applyFont="1" applyFill="1" applyAlignment="1">
      <alignment horizontal="centerContinuous"/>
    </xf>
    <xf numFmtId="0" fontId="4" fillId="34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 horizontal="centerContinuous"/>
    </xf>
    <xf numFmtId="3" fontId="0" fillId="34" borderId="0" xfId="0" applyNumberForma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0" fontId="1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centerContinuous"/>
    </xf>
    <xf numFmtId="167" fontId="1" fillId="34" borderId="0" xfId="0" applyNumberFormat="1" applyFont="1" applyFill="1" applyAlignment="1">
      <alignment horizontal="centerContinuous"/>
    </xf>
    <xf numFmtId="167" fontId="0" fillId="34" borderId="0" xfId="0" applyNumberFormat="1" applyFill="1" applyAlignment="1">
      <alignment horizontal="centerContinuous"/>
    </xf>
    <xf numFmtId="167" fontId="0" fillId="34" borderId="0" xfId="0" applyNumberFormat="1" applyFill="1" applyAlignment="1">
      <alignment horizontal="right"/>
    </xf>
    <xf numFmtId="167" fontId="0" fillId="34" borderId="0" xfId="0" applyNumberFormat="1" applyFill="1" applyAlignment="1">
      <alignment/>
    </xf>
    <xf numFmtId="166" fontId="2" fillId="34" borderId="0" xfId="0" applyNumberFormat="1" applyFont="1" applyFill="1" applyAlignment="1">
      <alignment horizontal="centerContinuous"/>
    </xf>
    <xf numFmtId="166" fontId="2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centerContinuous" vertical="top"/>
    </xf>
    <xf numFmtId="3" fontId="5" fillId="34" borderId="0" xfId="0" applyNumberFormat="1" applyFont="1" applyFill="1" applyAlignment="1">
      <alignment horizontal="right"/>
    </xf>
    <xf numFmtId="165" fontId="0" fillId="34" borderId="0" xfId="0" applyNumberFormat="1" applyFill="1" applyAlignment="1">
      <alignment/>
    </xf>
    <xf numFmtId="167" fontId="1" fillId="34" borderId="0" xfId="0" applyNumberFormat="1" applyFont="1" applyFill="1" applyAlignment="1">
      <alignment horizontal="left"/>
    </xf>
    <xf numFmtId="41" fontId="2" fillId="34" borderId="0" xfId="0" applyNumberFormat="1" applyFont="1" applyFill="1" applyAlignment="1">
      <alignment horizontal="right"/>
    </xf>
    <xf numFmtId="41" fontId="2" fillId="34" borderId="0" xfId="0" applyNumberFormat="1" applyFont="1" applyFill="1" applyAlignment="1" quotePrefix="1">
      <alignment horizontal="right"/>
    </xf>
    <xf numFmtId="41" fontId="0" fillId="34" borderId="0" xfId="0" applyNumberFormat="1" applyFill="1" applyAlignment="1" quotePrefix="1">
      <alignment horizontal="right"/>
    </xf>
    <xf numFmtId="41" fontId="0" fillId="34" borderId="0" xfId="0" applyNumberFormat="1" applyFill="1" applyAlignment="1">
      <alignment horizontal="right"/>
    </xf>
    <xf numFmtId="0" fontId="1" fillId="34" borderId="0" xfId="0" applyNumberFormat="1" applyFont="1" applyFill="1" applyAlignment="1">
      <alignment horizontal="left"/>
    </xf>
    <xf numFmtId="0" fontId="9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left"/>
    </xf>
    <xf numFmtId="3" fontId="11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/>
    </xf>
    <xf numFmtId="0" fontId="12" fillId="34" borderId="0" xfId="0" applyNumberFormat="1" applyFont="1" applyFill="1" applyAlignment="1">
      <alignment horizontal="centerContinuous"/>
    </xf>
    <xf numFmtId="167" fontId="12" fillId="34" borderId="0" xfId="0" applyNumberFormat="1" applyFont="1" applyFill="1" applyAlignment="1">
      <alignment horizontal="centerContinuous"/>
    </xf>
    <xf numFmtId="165" fontId="11" fillId="34" borderId="0" xfId="0" applyNumberFormat="1" applyFont="1" applyFill="1" applyAlignment="1">
      <alignment horizontal="centerContinuous"/>
    </xf>
    <xf numFmtId="3" fontId="11" fillId="34" borderId="0" xfId="0" applyNumberFormat="1" applyFont="1" applyFill="1" applyAlignment="1">
      <alignment horizontal="centerContinuous"/>
    </xf>
    <xf numFmtId="41" fontId="11" fillId="34" borderId="0" xfId="0" applyNumberFormat="1" applyFont="1" applyFill="1" applyAlignment="1">
      <alignment horizontal="right"/>
    </xf>
    <xf numFmtId="166" fontId="11" fillId="34" borderId="0" xfId="0" applyNumberFormat="1" applyFont="1" applyFill="1" applyAlignment="1">
      <alignment horizontal="centerContinuous"/>
    </xf>
    <xf numFmtId="166" fontId="11" fillId="34" borderId="0" xfId="0" applyNumberFormat="1" applyFont="1" applyFill="1" applyAlignment="1">
      <alignment horizontal="right"/>
    </xf>
    <xf numFmtId="166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 horizontal="right"/>
    </xf>
    <xf numFmtId="41" fontId="0" fillId="34" borderId="0" xfId="0" applyNumberFormat="1" applyFont="1" applyFill="1" applyAlignment="1">
      <alignment horizontal="right"/>
    </xf>
    <xf numFmtId="0" fontId="9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3" fontId="0" fillId="34" borderId="10" xfId="0" applyNumberFormat="1" applyFont="1" applyFill="1" applyBorder="1" applyAlignment="1">
      <alignment horizontal="right"/>
    </xf>
    <xf numFmtId="8" fontId="0" fillId="34" borderId="0" xfId="0" applyNumberFormat="1" applyFont="1" applyFill="1" applyAlignment="1">
      <alignment/>
    </xf>
    <xf numFmtId="8" fontId="0" fillId="2" borderId="0" xfId="0" applyNumberFormat="1" applyFont="1" applyFill="1" applyAlignment="1">
      <alignment/>
    </xf>
    <xf numFmtId="167" fontId="0" fillId="34" borderId="0" xfId="0" applyNumberFormat="1" applyFont="1" applyFill="1" applyAlignment="1">
      <alignment horizontal="right"/>
    </xf>
    <xf numFmtId="0" fontId="7" fillId="34" borderId="0" xfId="0" applyNumberFormat="1" applyFont="1" applyFill="1" applyAlignment="1">
      <alignment horizontal="right"/>
    </xf>
    <xf numFmtId="0" fontId="1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15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0" fillId="34" borderId="10" xfId="0" applyNumberFormat="1" applyFont="1" applyFill="1" applyBorder="1" applyAlignment="1">
      <alignment/>
    </xf>
    <xf numFmtId="167" fontId="0" fillId="34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4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 horizontal="center"/>
    </xf>
    <xf numFmtId="0" fontId="10" fillId="34" borderId="12" xfId="0" applyNumberFormat="1" applyFont="1" applyFill="1" applyBorder="1" applyAlignment="1">
      <alignment/>
    </xf>
    <xf numFmtId="0" fontId="10" fillId="34" borderId="12" xfId="0" applyNumberFormat="1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5"/>
  <sheetViews>
    <sheetView showZeros="0" tabSelected="1" showOutlineSymbols="0" zoomScale="87" zoomScaleNormal="87" zoomScalePageLayoutView="0" workbookViewId="0" topLeftCell="A1">
      <selection activeCell="R38" sqref="R38"/>
    </sheetView>
  </sheetViews>
  <sheetFormatPr defaultColWidth="8.6640625" defaultRowHeight="15"/>
  <cols>
    <col min="1" max="1" width="14.10546875" style="0" customWidth="1"/>
    <col min="2" max="2" width="11.77734375" style="0" customWidth="1"/>
    <col min="3" max="3" width="8.6640625" style="0" customWidth="1"/>
    <col min="4" max="4" width="14.6640625" style="0" customWidth="1"/>
    <col min="5" max="6" width="1.66796875" style="0" customWidth="1"/>
    <col min="7" max="7" width="4.6640625" style="0" customWidth="1"/>
    <col min="8" max="8" width="16.6640625" style="0" hidden="1" customWidth="1"/>
    <col min="9" max="9" width="3.6640625" style="0" hidden="1" customWidth="1"/>
    <col min="10" max="10" width="13.99609375" style="0" hidden="1" customWidth="1"/>
    <col min="11" max="11" width="2.6640625" style="0" customWidth="1"/>
    <col min="12" max="12" width="13.6640625" style="0" hidden="1" customWidth="1"/>
    <col min="13" max="13" width="2.21484375" style="0" hidden="1" customWidth="1"/>
    <col min="14" max="14" width="13.99609375" style="0" hidden="1" customWidth="1"/>
    <col min="15" max="15" width="1.88671875" style="0" hidden="1" customWidth="1"/>
    <col min="16" max="16" width="13.99609375" style="0" hidden="1" customWidth="1"/>
    <col min="17" max="20" width="13.99609375" style="0" customWidth="1"/>
    <col min="21" max="21" width="13.6640625" style="0" customWidth="1"/>
    <col min="22" max="23" width="13.99609375" style="0" bestFit="1" customWidth="1"/>
  </cols>
  <sheetData>
    <row r="1" spans="1:254" ht="23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7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7.25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7.25">
      <c r="A4" s="12"/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9"/>
      <c r="O4" s="11"/>
      <c r="P4" s="1"/>
      <c r="Q4" s="1"/>
      <c r="R4" s="1"/>
      <c r="S4" s="1" t="s">
        <v>43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5">
      <c r="A5" s="11"/>
      <c r="B5" s="11"/>
      <c r="C5" s="11"/>
      <c r="D5" s="11"/>
      <c r="E5" s="11"/>
      <c r="F5" s="13"/>
      <c r="G5" s="11"/>
      <c r="H5" s="11"/>
      <c r="I5" s="11"/>
      <c r="J5" s="11"/>
      <c r="K5" s="11"/>
      <c r="L5" s="11"/>
      <c r="M5" s="11"/>
      <c r="N5" s="11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7.25">
      <c r="A6" s="14"/>
      <c r="B6" s="15"/>
      <c r="C6" s="15"/>
      <c r="D6" s="15"/>
      <c r="E6" s="15"/>
      <c r="F6" s="16"/>
      <c r="G6" s="14"/>
      <c r="H6" s="14">
        <v>2001</v>
      </c>
      <c r="I6" s="14"/>
      <c r="J6" s="14">
        <v>2002</v>
      </c>
      <c r="K6" s="14"/>
      <c r="L6" s="14">
        <v>2004</v>
      </c>
      <c r="M6" s="14"/>
      <c r="N6" s="14">
        <v>2005</v>
      </c>
      <c r="O6" s="59">
        <v>2007</v>
      </c>
      <c r="P6" s="59">
        <v>2008</v>
      </c>
      <c r="Q6" s="59">
        <v>2009</v>
      </c>
      <c r="R6" s="59">
        <v>2010</v>
      </c>
      <c r="S6" s="59">
        <v>2011</v>
      </c>
      <c r="T6" s="59">
        <v>2012</v>
      </c>
      <c r="U6" s="59">
        <v>2013</v>
      </c>
      <c r="V6" s="62">
        <v>2014</v>
      </c>
      <c r="W6" s="62">
        <v>2015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5">
      <c r="A7" s="17"/>
      <c r="B7" s="15"/>
      <c r="C7" s="15"/>
      <c r="D7" s="15"/>
      <c r="E7" s="15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5">
      <c r="A8" s="22" t="s">
        <v>60</v>
      </c>
      <c r="B8" s="15"/>
      <c r="C8" s="15"/>
      <c r="D8" s="15"/>
      <c r="E8" s="15"/>
      <c r="F8" s="13"/>
      <c r="G8" s="19"/>
      <c r="H8" s="20">
        <v>2036000</v>
      </c>
      <c r="I8" s="19"/>
      <c r="J8" s="36">
        <v>0</v>
      </c>
      <c r="K8" s="20"/>
      <c r="L8" s="37">
        <v>1052000</v>
      </c>
      <c r="M8" s="20"/>
      <c r="N8" s="20">
        <v>164000</v>
      </c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5">
      <c r="A9" s="22" t="s">
        <v>39</v>
      </c>
      <c r="B9" s="15"/>
      <c r="C9" s="15"/>
      <c r="D9" s="15"/>
      <c r="E9" s="15" t="s">
        <v>43</v>
      </c>
      <c r="F9" s="13"/>
      <c r="G9" s="19"/>
      <c r="H9" s="20"/>
      <c r="I9" s="19"/>
      <c r="J9" s="36"/>
      <c r="K9" s="20"/>
      <c r="L9" s="37"/>
      <c r="M9" s="20"/>
      <c r="N9" s="20"/>
      <c r="O9" s="51">
        <v>121000</v>
      </c>
      <c r="P9" s="37">
        <v>0</v>
      </c>
      <c r="Q9" s="37">
        <v>0</v>
      </c>
      <c r="R9" s="37">
        <v>0</v>
      </c>
      <c r="S9" s="51">
        <v>363000</v>
      </c>
      <c r="T9" s="51">
        <v>1000000</v>
      </c>
      <c r="U9" s="51">
        <v>1792000</v>
      </c>
      <c r="V9" s="3">
        <v>1500000</v>
      </c>
      <c r="W9" s="3">
        <v>1500000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5">
      <c r="A10" s="22" t="s">
        <v>40</v>
      </c>
      <c r="B10" s="15"/>
      <c r="C10" s="15"/>
      <c r="D10" s="15"/>
      <c r="E10" s="15" t="s">
        <v>43</v>
      </c>
      <c r="F10" s="13"/>
      <c r="G10" s="19"/>
      <c r="H10" s="20"/>
      <c r="I10" s="19"/>
      <c r="J10" s="36"/>
      <c r="K10" s="20"/>
      <c r="L10" s="37"/>
      <c r="M10" s="20"/>
      <c r="N10" s="20"/>
      <c r="O10" s="51">
        <v>851000</v>
      </c>
      <c r="P10" s="20">
        <v>2378000</v>
      </c>
      <c r="Q10" s="51">
        <v>902000</v>
      </c>
      <c r="R10" s="51">
        <v>641000</v>
      </c>
      <c r="S10" s="51">
        <f>296000+2560000</f>
        <v>2856000</v>
      </c>
      <c r="T10" s="51">
        <f>2772000+93000</f>
        <v>2865000</v>
      </c>
      <c r="U10" s="51">
        <f>3837000+407000</f>
        <v>4244000</v>
      </c>
      <c r="V10" s="3">
        <f>933000+855000</f>
        <v>1788000</v>
      </c>
      <c r="W10" s="3">
        <f>933000+855000</f>
        <v>1788000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5">
      <c r="A11" s="22" t="s">
        <v>61</v>
      </c>
      <c r="B11" s="15"/>
      <c r="C11" s="15"/>
      <c r="D11" s="15"/>
      <c r="E11" s="15"/>
      <c r="F11" s="13"/>
      <c r="G11" s="19"/>
      <c r="H11" s="20"/>
      <c r="I11" s="19"/>
      <c r="J11" s="36"/>
      <c r="K11" s="20"/>
      <c r="L11" s="37"/>
      <c r="M11" s="20"/>
      <c r="N11" s="20"/>
      <c r="O11" s="51"/>
      <c r="P11" s="20"/>
      <c r="Q11" s="51"/>
      <c r="R11" s="51"/>
      <c r="S11" s="51"/>
      <c r="T11" s="51"/>
      <c r="U11" s="51"/>
      <c r="V11" s="3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5">
      <c r="A12" s="22" t="s">
        <v>57</v>
      </c>
      <c r="B12" s="15"/>
      <c r="C12" s="15"/>
      <c r="D12" s="15"/>
      <c r="E12" s="15" t="s">
        <v>43</v>
      </c>
      <c r="F12" s="13"/>
      <c r="G12" s="19"/>
      <c r="H12" s="20">
        <v>226000</v>
      </c>
      <c r="I12" s="19"/>
      <c r="J12" s="37">
        <v>0</v>
      </c>
      <c r="K12" s="20"/>
      <c r="L12" s="37">
        <v>634000</v>
      </c>
      <c r="M12" s="20"/>
      <c r="N12" s="34">
        <v>0</v>
      </c>
      <c r="O12" s="51">
        <v>314000</v>
      </c>
      <c r="P12" s="20">
        <v>281000</v>
      </c>
      <c r="Q12" s="51">
        <v>323000</v>
      </c>
      <c r="R12" s="51">
        <v>280000</v>
      </c>
      <c r="S12" s="51">
        <v>250000</v>
      </c>
      <c r="T12" s="51">
        <v>250000</v>
      </c>
      <c r="U12" s="51">
        <v>250000</v>
      </c>
      <c r="V12" s="3">
        <v>250000</v>
      </c>
      <c r="W12" s="3">
        <v>250000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5">
      <c r="A13" s="22" t="s">
        <v>58</v>
      </c>
      <c r="B13" s="15"/>
      <c r="C13" s="15"/>
      <c r="D13" s="15"/>
      <c r="E13" s="15" t="s">
        <v>43</v>
      </c>
      <c r="F13" s="13"/>
      <c r="G13" s="19"/>
      <c r="H13" s="20">
        <v>423000</v>
      </c>
      <c r="I13" s="19"/>
      <c r="J13" s="20">
        <v>479000</v>
      </c>
      <c r="K13" s="20"/>
      <c r="L13" s="20">
        <v>359000</v>
      </c>
      <c r="M13" s="20"/>
      <c r="N13" s="20">
        <v>289000</v>
      </c>
      <c r="O13" s="37">
        <v>0</v>
      </c>
      <c r="P13" s="20">
        <v>233000</v>
      </c>
      <c r="Q13" s="51">
        <v>105000</v>
      </c>
      <c r="R13" s="51">
        <v>94000</v>
      </c>
      <c r="S13" s="51">
        <v>90000</v>
      </c>
      <c r="T13" s="51">
        <v>130000</v>
      </c>
      <c r="U13" s="51">
        <v>230000</v>
      </c>
      <c r="V13" s="3">
        <v>178000</v>
      </c>
      <c r="W13" s="3">
        <v>178000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5">
      <c r="A14" s="22" t="s">
        <v>33</v>
      </c>
      <c r="B14" s="15"/>
      <c r="C14" s="15"/>
      <c r="D14" s="15"/>
      <c r="E14" s="15" t="s">
        <v>43</v>
      </c>
      <c r="F14" s="13"/>
      <c r="G14" s="19"/>
      <c r="H14" s="21" t="s">
        <v>2</v>
      </c>
      <c r="I14" s="23"/>
      <c r="J14" s="21">
        <v>783000</v>
      </c>
      <c r="K14" s="21"/>
      <c r="L14" s="34">
        <v>0</v>
      </c>
      <c r="M14" s="21"/>
      <c r="N14" s="35">
        <v>0</v>
      </c>
      <c r="O14" s="34">
        <v>0</v>
      </c>
      <c r="P14" s="20">
        <v>10899000</v>
      </c>
      <c r="Q14" s="51">
        <f>P39</f>
        <v>3945000</v>
      </c>
      <c r="R14" s="51">
        <f>Q39</f>
        <v>2640000</v>
      </c>
      <c r="S14" s="51">
        <f>R39</f>
        <v>1201000</v>
      </c>
      <c r="T14" s="37">
        <v>0</v>
      </c>
      <c r="U14" s="37">
        <v>0</v>
      </c>
      <c r="V14" s="21">
        <v>0</v>
      </c>
      <c r="W14" s="21">
        <v>0</v>
      </c>
      <c r="X14" s="4"/>
      <c r="Y14" s="4"/>
      <c r="Z14" s="4"/>
      <c r="AA14" s="4"/>
      <c r="AB14" s="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5">
      <c r="A15" s="22" t="s">
        <v>59</v>
      </c>
      <c r="B15" s="15"/>
      <c r="C15" s="15"/>
      <c r="D15" s="15"/>
      <c r="E15" s="15"/>
      <c r="F15" s="13"/>
      <c r="G15" s="19"/>
      <c r="H15" s="21"/>
      <c r="I15" s="23"/>
      <c r="J15" s="21"/>
      <c r="K15" s="21"/>
      <c r="L15" s="34"/>
      <c r="M15" s="21"/>
      <c r="N15" s="35"/>
      <c r="O15" s="34"/>
      <c r="P15" s="37">
        <v>0</v>
      </c>
      <c r="Q15" s="37">
        <v>0</v>
      </c>
      <c r="R15" s="51">
        <f>102000+989000</f>
        <v>1091000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4"/>
      <c r="Y15" s="4"/>
      <c r="Z15" s="4"/>
      <c r="AA15" s="4"/>
      <c r="AB15" s="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5">
      <c r="A16" s="22" t="s">
        <v>31</v>
      </c>
      <c r="B16" s="15"/>
      <c r="C16" s="15"/>
      <c r="D16" s="15"/>
      <c r="E16" s="15" t="s">
        <v>43</v>
      </c>
      <c r="F16" s="13"/>
      <c r="G16" s="19"/>
      <c r="H16" s="20">
        <v>-502000</v>
      </c>
      <c r="I16" s="19"/>
      <c r="J16" s="20">
        <v>-959000</v>
      </c>
      <c r="K16" s="20"/>
      <c r="L16" s="20">
        <v>-1606000</v>
      </c>
      <c r="M16" s="20"/>
      <c r="N16" s="20">
        <v>-3000</v>
      </c>
      <c r="O16" s="20">
        <v>-341000</v>
      </c>
      <c r="P16" s="20">
        <v>-16025000</v>
      </c>
      <c r="Q16" s="20">
        <v>-6113000</v>
      </c>
      <c r="R16" s="20">
        <v>-4454000</v>
      </c>
      <c r="S16" s="20">
        <v>-4763000</v>
      </c>
      <c r="T16" s="20">
        <v>-4421000</v>
      </c>
      <c r="U16" s="20">
        <f>-5593000-989000</f>
        <v>-6582000</v>
      </c>
      <c r="V16" s="3">
        <v>-3338000</v>
      </c>
      <c r="W16" s="3">
        <v>-3338000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5">
      <c r="A17" s="22" t="s">
        <v>3</v>
      </c>
      <c r="B17" s="15"/>
      <c r="C17" s="15"/>
      <c r="D17" s="15"/>
      <c r="E17" s="15" t="s">
        <v>43</v>
      </c>
      <c r="F17" s="13"/>
      <c r="G17" s="19"/>
      <c r="H17" s="20">
        <v>33592000</v>
      </c>
      <c r="I17" s="19"/>
      <c r="J17" s="20">
        <v>34111000</v>
      </c>
      <c r="K17" s="20"/>
      <c r="L17" s="20" t="e">
        <f>J17+L8+L12+L13+#REF!+L14+L16+135000</f>
        <v>#REF!</v>
      </c>
      <c r="M17" s="20"/>
      <c r="N17" s="20" t="e">
        <f>L17+N8+N12+N13+#REF!+N14+N16+-137000</f>
        <v>#REF!</v>
      </c>
      <c r="O17" s="51">
        <f>O9+O10+O12+O13+O14+O16+36003000-150000</f>
        <v>36798000</v>
      </c>
      <c r="P17" s="51">
        <f>O17+P9+P10+P12+P13+P14+P16+49000</f>
        <v>34613000</v>
      </c>
      <c r="Q17" s="51">
        <f>P17+Q9+Q10+Q12+Q13+Q14+Q16</f>
        <v>33775000</v>
      </c>
      <c r="R17" s="51">
        <f aca="true" t="shared" si="0" ref="R17:W17">Q17+R9+R10+R12+R13+R14+R15+R16-R14</f>
        <v>31427000</v>
      </c>
      <c r="S17" s="51">
        <f t="shared" si="0"/>
        <v>30223000</v>
      </c>
      <c r="T17" s="51">
        <f t="shared" si="0"/>
        <v>30047000</v>
      </c>
      <c r="U17" s="51">
        <f t="shared" si="0"/>
        <v>29981000</v>
      </c>
      <c r="V17" s="51">
        <f t="shared" si="0"/>
        <v>30359000</v>
      </c>
      <c r="W17" s="51">
        <f t="shared" si="0"/>
        <v>30737000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5">
      <c r="A18" s="15"/>
      <c r="B18" s="15"/>
      <c r="C18" s="15"/>
      <c r="D18" s="15"/>
      <c r="E18" s="15" t="s">
        <v>43</v>
      </c>
      <c r="F18" s="13"/>
      <c r="G18" s="19"/>
      <c r="H18" s="20"/>
      <c r="I18" s="19"/>
      <c r="J18" s="20"/>
      <c r="K18" s="20"/>
      <c r="L18" s="20"/>
      <c r="M18" s="20"/>
      <c r="N18" s="20"/>
      <c r="O18" s="41"/>
      <c r="P18" s="41"/>
      <c r="Q18" s="41"/>
      <c r="R18" s="41"/>
      <c r="S18" s="41"/>
      <c r="T18" s="41"/>
      <c r="U18" s="41"/>
      <c r="V18" s="42"/>
      <c r="W18" s="4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5.75" thickBot="1">
      <c r="A19" s="22" t="s">
        <v>37</v>
      </c>
      <c r="B19" s="15"/>
      <c r="C19" s="15"/>
      <c r="D19" s="15"/>
      <c r="E19" s="15" t="s">
        <v>43</v>
      </c>
      <c r="F19" s="13"/>
      <c r="G19" s="19"/>
      <c r="H19" s="20"/>
      <c r="I19" s="19"/>
      <c r="J19" s="20"/>
      <c r="K19" s="20"/>
      <c r="L19" s="20"/>
      <c r="M19" s="20"/>
      <c r="N19" s="20"/>
      <c r="O19" s="55">
        <f>O9+O10+O12+O13</f>
        <v>1286000</v>
      </c>
      <c r="P19" s="55">
        <f aca="true" t="shared" si="1" ref="P19:V19">P9+P10+P12+P13</f>
        <v>2892000</v>
      </c>
      <c r="Q19" s="55">
        <f t="shared" si="1"/>
        <v>1330000</v>
      </c>
      <c r="R19" s="55">
        <f t="shared" si="1"/>
        <v>1015000</v>
      </c>
      <c r="S19" s="55">
        <f t="shared" si="1"/>
        <v>3559000</v>
      </c>
      <c r="T19" s="55">
        <f t="shared" si="1"/>
        <v>4245000</v>
      </c>
      <c r="U19" s="55">
        <f t="shared" si="1"/>
        <v>6516000</v>
      </c>
      <c r="V19" s="64">
        <f t="shared" si="1"/>
        <v>3716000</v>
      </c>
      <c r="W19" s="64">
        <f>W9+W10+W12+W13</f>
        <v>3716000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5.75" thickTop="1">
      <c r="A20" s="15"/>
      <c r="B20" s="15"/>
      <c r="C20" s="15"/>
      <c r="D20" s="15"/>
      <c r="E20" s="15"/>
      <c r="F20" s="13"/>
      <c r="G20" s="19"/>
      <c r="H20" s="20"/>
      <c r="I20" s="19"/>
      <c r="J20" s="20"/>
      <c r="K20" s="20"/>
      <c r="L20" s="20"/>
      <c r="M20" s="20"/>
      <c r="N20" s="20"/>
      <c r="O20" s="41"/>
      <c r="P20" s="41"/>
      <c r="Q20" s="41"/>
      <c r="R20" s="41"/>
      <c r="S20" s="41"/>
      <c r="T20" s="41"/>
      <c r="U20" s="41"/>
      <c r="V20" s="42"/>
      <c r="W20" s="4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5">
      <c r="A21" s="33" t="s">
        <v>4</v>
      </c>
      <c r="B21" s="24"/>
      <c r="C21" s="24"/>
      <c r="D21" s="24"/>
      <c r="E21" s="15" t="s">
        <v>43</v>
      </c>
      <c r="F21" s="13"/>
      <c r="G21" s="25"/>
      <c r="H21" s="26" t="e">
        <f>H22+H24+H27</f>
        <v>#REF!</v>
      </c>
      <c r="I21" s="25"/>
      <c r="J21" s="26" t="e">
        <f>J22+J24+J27</f>
        <v>#REF!</v>
      </c>
      <c r="K21" s="26"/>
      <c r="L21" s="26" t="e">
        <f>L22+L24+L27+2153000</f>
        <v>#REF!</v>
      </c>
      <c r="M21" s="26"/>
      <c r="N21" s="26" t="e">
        <f>N22+N24+N27+-2571000</f>
        <v>#REF!</v>
      </c>
      <c r="O21" s="58">
        <f>O22+O23+O24+O27+O28</f>
        <v>1963161000</v>
      </c>
      <c r="P21" s="58">
        <f>P22+P23+P24+P27+P28+P25</f>
        <v>1990867000</v>
      </c>
      <c r="Q21" s="58">
        <f>Q22+Q23+Q24+Q27+Q25+Q28</f>
        <v>1916468000</v>
      </c>
      <c r="R21" s="58">
        <f aca="true" t="shared" si="2" ref="R21:W21">R22+R23+R24+R27+R25</f>
        <v>1973411000</v>
      </c>
      <c r="S21" s="58">
        <f t="shared" si="2"/>
        <v>1958131000</v>
      </c>
      <c r="T21" s="58">
        <f t="shared" si="2"/>
        <v>1987852000</v>
      </c>
      <c r="U21" s="58">
        <f t="shared" si="2"/>
        <v>2091233000</v>
      </c>
      <c r="V21" s="65">
        <f t="shared" si="2"/>
        <v>2213075000</v>
      </c>
      <c r="W21" s="65">
        <f t="shared" si="2"/>
        <v>2292598000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ht="15">
      <c r="A22" s="22" t="s">
        <v>41</v>
      </c>
      <c r="B22" s="6"/>
      <c r="C22" s="15"/>
      <c r="D22" s="15"/>
      <c r="E22" s="15" t="s">
        <v>43</v>
      </c>
      <c r="F22" s="10"/>
      <c r="G22" s="28"/>
      <c r="H22" s="29" t="e">
        <f>#REF!*1000</f>
        <v>#REF!</v>
      </c>
      <c r="I22" s="28"/>
      <c r="J22" s="29" t="e">
        <f>#REF!*1000</f>
        <v>#REF!</v>
      </c>
      <c r="K22" s="29"/>
      <c r="L22" s="29" t="e">
        <f>#REF!*1000</f>
        <v>#REF!</v>
      </c>
      <c r="M22" s="29"/>
      <c r="N22" s="29" t="e">
        <f>#REF!*1000</f>
        <v>#REF!</v>
      </c>
      <c r="O22" s="29">
        <f>1715741000+2693000</f>
        <v>1718434000</v>
      </c>
      <c r="P22" s="29">
        <v>1773432000</v>
      </c>
      <c r="Q22" s="29">
        <v>1716150000</v>
      </c>
      <c r="R22" s="29">
        <v>1722738000</v>
      </c>
      <c r="S22" s="29">
        <v>1641733000</v>
      </c>
      <c r="T22" s="29">
        <v>1635722000</v>
      </c>
      <c r="U22" s="29">
        <v>1710118000</v>
      </c>
      <c r="V22" s="29">
        <v>1831213000</v>
      </c>
      <c r="W22" s="29">
        <v>1900646000</v>
      </c>
      <c r="X22" s="4"/>
      <c r="Y22" s="4"/>
      <c r="Z22" s="4"/>
      <c r="AA22" s="4"/>
      <c r="AB22" s="4"/>
      <c r="AC22" s="4"/>
      <c r="AD22" s="4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5">
      <c r="A23" s="22" t="s">
        <v>49</v>
      </c>
      <c r="B23" s="6"/>
      <c r="C23" s="15"/>
      <c r="D23" s="15"/>
      <c r="E23" s="15" t="s">
        <v>43</v>
      </c>
      <c r="F23" s="10"/>
      <c r="G23" s="28"/>
      <c r="H23" s="29"/>
      <c r="I23" s="28"/>
      <c r="J23" s="29"/>
      <c r="K23" s="29"/>
      <c r="L23" s="29"/>
      <c r="M23" s="29"/>
      <c r="N23" s="29"/>
      <c r="O23" s="29">
        <v>57260000</v>
      </c>
      <c r="P23" s="29">
        <v>69342000</v>
      </c>
      <c r="Q23" s="29">
        <v>65142000</v>
      </c>
      <c r="R23" s="29">
        <v>56311000</v>
      </c>
      <c r="S23" s="29">
        <v>52325000</v>
      </c>
      <c r="T23" s="29">
        <v>51089000</v>
      </c>
      <c r="U23" s="29">
        <v>51151000</v>
      </c>
      <c r="V23" s="29">
        <v>51704000</v>
      </c>
      <c r="W23" s="29">
        <v>52268000</v>
      </c>
      <c r="X23" s="4"/>
      <c r="Y23" s="4"/>
      <c r="Z23" s="4"/>
      <c r="AA23" s="4"/>
      <c r="AB23" s="4"/>
      <c r="AC23" s="4"/>
      <c r="AD23" s="4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5">
      <c r="A24" s="22" t="s">
        <v>34</v>
      </c>
      <c r="B24" s="6"/>
      <c r="C24" s="15"/>
      <c r="D24" s="15"/>
      <c r="E24" s="15" t="s">
        <v>43</v>
      </c>
      <c r="F24" s="10"/>
      <c r="G24" s="28"/>
      <c r="H24" s="29" t="e">
        <f>#REF!*1000</f>
        <v>#REF!</v>
      </c>
      <c r="I24" s="28"/>
      <c r="J24" s="29" t="e">
        <f>#REF!*1000</f>
        <v>#REF!</v>
      </c>
      <c r="K24" s="29"/>
      <c r="L24" s="29" t="e">
        <f>#REF!*1000</f>
        <v>#REF!</v>
      </c>
      <c r="M24" s="29"/>
      <c r="N24" s="29" t="e">
        <f>#REF!*1000</f>
        <v>#REF!</v>
      </c>
      <c r="O24" s="29">
        <v>89343000</v>
      </c>
      <c r="P24" s="29">
        <v>84238000</v>
      </c>
      <c r="Q24" s="29">
        <v>73982000</v>
      </c>
      <c r="R24" s="29">
        <v>72613000</v>
      </c>
      <c r="S24" s="29">
        <v>96271000</v>
      </c>
      <c r="T24" s="29">
        <v>123352000</v>
      </c>
      <c r="U24" s="29">
        <v>168451000</v>
      </c>
      <c r="V24" s="29">
        <v>178290000</v>
      </c>
      <c r="W24" s="29">
        <v>192366000</v>
      </c>
      <c r="X24" s="4"/>
      <c r="Y24" s="4"/>
      <c r="Z24" s="4"/>
      <c r="AA24" s="4"/>
      <c r="AB24" s="4"/>
      <c r="AC24" s="4"/>
      <c r="AD24" s="4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5">
      <c r="A25" s="22" t="s">
        <v>56</v>
      </c>
      <c r="B25" s="6"/>
      <c r="C25" s="15"/>
      <c r="D25" s="15"/>
      <c r="E25" s="15" t="s">
        <v>43</v>
      </c>
      <c r="F25" s="10"/>
      <c r="G25" s="28"/>
      <c r="H25" s="29" t="e">
        <f>#REF!*1000</f>
        <v>#REF!</v>
      </c>
      <c r="I25" s="28"/>
      <c r="J25" s="29" t="e">
        <f>#REF!*1000</f>
        <v>#REF!</v>
      </c>
      <c r="K25" s="29"/>
      <c r="L25" s="29" t="e">
        <f>#REF!*1000</f>
        <v>#REF!</v>
      </c>
      <c r="M25" s="29"/>
      <c r="N25" s="29" t="e">
        <f>#REF!*1000</f>
        <v>#REF!</v>
      </c>
      <c r="O25" s="29">
        <v>89343000</v>
      </c>
      <c r="P25" s="34">
        <v>0</v>
      </c>
      <c r="Q25" s="34">
        <v>0</v>
      </c>
      <c r="R25" s="29">
        <v>20000000</v>
      </c>
      <c r="S25" s="29">
        <v>21250000</v>
      </c>
      <c r="T25" s="29">
        <v>23750000</v>
      </c>
      <c r="U25" s="29">
        <v>16250000</v>
      </c>
      <c r="V25" s="29">
        <v>8750000</v>
      </c>
      <c r="W25" s="29">
        <v>5000000</v>
      </c>
      <c r="X25" s="4"/>
      <c r="Y25" s="4"/>
      <c r="Z25" s="4"/>
      <c r="AA25" s="4"/>
      <c r="AB25" s="4"/>
      <c r="AC25" s="4"/>
      <c r="AD25" s="4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5">
      <c r="A26" s="22" t="s">
        <v>38</v>
      </c>
      <c r="B26" s="6"/>
      <c r="C26" s="15"/>
      <c r="D26" s="15"/>
      <c r="E26" s="15" t="s">
        <v>43</v>
      </c>
      <c r="F26" s="10"/>
      <c r="G26" s="28"/>
      <c r="H26" s="29"/>
      <c r="I26" s="28"/>
      <c r="J26" s="29"/>
      <c r="K26" s="29"/>
      <c r="L26" s="29"/>
      <c r="M26" s="29"/>
      <c r="N26" s="29"/>
      <c r="O26" s="29">
        <f>+O22+O23+O24</f>
        <v>1865037000</v>
      </c>
      <c r="P26" s="29">
        <f>+P22+P23+P24+P25</f>
        <v>1927012000</v>
      </c>
      <c r="Q26" s="29">
        <f aca="true" t="shared" si="3" ref="Q26:W26">+Q22+Q23+Q24+Q25</f>
        <v>1855274000</v>
      </c>
      <c r="R26" s="29">
        <f t="shared" si="3"/>
        <v>1871662000</v>
      </c>
      <c r="S26" s="29">
        <f t="shared" si="3"/>
        <v>1811579000</v>
      </c>
      <c r="T26" s="29">
        <f t="shared" si="3"/>
        <v>1833913000</v>
      </c>
      <c r="U26" s="29">
        <f t="shared" si="3"/>
        <v>1945970000</v>
      </c>
      <c r="V26" s="29">
        <f t="shared" si="3"/>
        <v>2069957000</v>
      </c>
      <c r="W26" s="29">
        <f t="shared" si="3"/>
        <v>2150280000</v>
      </c>
      <c r="X26" s="4"/>
      <c r="Y26" s="4"/>
      <c r="Z26" s="4"/>
      <c r="AA26" s="4"/>
      <c r="AB26" s="4"/>
      <c r="AC26" s="4"/>
      <c r="AD26" s="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5">
      <c r="A27" s="22" t="s">
        <v>35</v>
      </c>
      <c r="B27" s="6"/>
      <c r="C27" s="15"/>
      <c r="D27" s="15"/>
      <c r="E27" s="15" t="s">
        <v>43</v>
      </c>
      <c r="F27" s="10"/>
      <c r="G27" s="30"/>
      <c r="H27" s="29">
        <v>32124000</v>
      </c>
      <c r="I27" s="30"/>
      <c r="J27" s="29"/>
      <c r="K27" s="29"/>
      <c r="L27" s="29">
        <v>13000000</v>
      </c>
      <c r="M27" s="29"/>
      <c r="N27" s="29">
        <v>42707000</v>
      </c>
      <c r="O27" s="50">
        <v>100817000</v>
      </c>
      <c r="P27" s="50">
        <v>64975000</v>
      </c>
      <c r="Q27" s="50">
        <v>61263000</v>
      </c>
      <c r="R27" s="50">
        <v>101749000</v>
      </c>
      <c r="S27" s="50">
        <v>146552000</v>
      </c>
      <c r="T27" s="50">
        <v>153939000</v>
      </c>
      <c r="U27" s="50">
        <v>145263000</v>
      </c>
      <c r="V27" s="29">
        <v>143118000</v>
      </c>
      <c r="W27" s="29">
        <v>142318000</v>
      </c>
      <c r="X27" s="4"/>
      <c r="Y27" s="4"/>
      <c r="Z27" s="4"/>
      <c r="AA27" s="4"/>
      <c r="AB27" s="4"/>
      <c r="AC27" s="4"/>
      <c r="AD27" s="4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5">
      <c r="A28" s="22" t="s">
        <v>42</v>
      </c>
      <c r="B28" s="15"/>
      <c r="C28" s="15"/>
      <c r="D28" s="15"/>
      <c r="E28" s="15" t="s">
        <v>43</v>
      </c>
      <c r="F28" s="10"/>
      <c r="G28" s="30"/>
      <c r="H28" s="31"/>
      <c r="I28" s="30"/>
      <c r="J28" s="21">
        <v>0</v>
      </c>
      <c r="K28" s="21"/>
      <c r="L28" s="21"/>
      <c r="M28" s="21"/>
      <c r="N28" s="4">
        <v>0</v>
      </c>
      <c r="O28" s="21">
        <v>-2693000</v>
      </c>
      <c r="P28" s="34">
        <v>-1120000</v>
      </c>
      <c r="Q28" s="21">
        <v>-69000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4"/>
      <c r="Y28" s="4"/>
      <c r="Z28" s="4"/>
      <c r="AA28" s="4"/>
      <c r="AB28" s="4"/>
      <c r="AC28" s="4"/>
      <c r="AD28" s="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5">
      <c r="A29" s="22" t="s">
        <v>44</v>
      </c>
      <c r="B29" s="15"/>
      <c r="C29" s="15"/>
      <c r="D29" s="15"/>
      <c r="E29" s="24" t="s">
        <v>43</v>
      </c>
      <c r="F29" s="13"/>
      <c r="G29" s="19"/>
      <c r="H29" s="20" t="e">
        <f>H21+H28</f>
        <v>#REF!</v>
      </c>
      <c r="I29" s="19"/>
      <c r="J29" s="20" t="e">
        <f>J21+J28</f>
        <v>#REF!</v>
      </c>
      <c r="K29" s="20"/>
      <c r="L29" s="20" t="e">
        <f>L21+L28</f>
        <v>#REF!</v>
      </c>
      <c r="M29" s="20"/>
      <c r="N29" s="26" t="e">
        <f>N21+N28</f>
        <v>#REF!</v>
      </c>
      <c r="O29" s="26">
        <f>+O26+O27+O28</f>
        <v>1963161000</v>
      </c>
      <c r="P29" s="26">
        <f>+P26+P27+P28</f>
        <v>1990867000</v>
      </c>
      <c r="Q29" s="26">
        <f>+Q26+Q27+Q28</f>
        <v>1916468000</v>
      </c>
      <c r="R29" s="26">
        <f aca="true" t="shared" si="4" ref="R29:W29">+R26+R27</f>
        <v>1973411000</v>
      </c>
      <c r="S29" s="26">
        <f t="shared" si="4"/>
        <v>1958131000</v>
      </c>
      <c r="T29" s="26">
        <f t="shared" si="4"/>
        <v>1987852000</v>
      </c>
      <c r="U29" s="26">
        <f t="shared" si="4"/>
        <v>2091233000</v>
      </c>
      <c r="V29" s="27">
        <f t="shared" si="4"/>
        <v>2213075000</v>
      </c>
      <c r="W29" s="27">
        <f t="shared" si="4"/>
        <v>2292598000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5">
      <c r="A30" s="15"/>
      <c r="B30" s="15"/>
      <c r="C30" s="15"/>
      <c r="D30" s="15"/>
      <c r="E30" s="15"/>
      <c r="F30" s="13"/>
      <c r="G30" s="19"/>
      <c r="H30" s="20"/>
      <c r="I30" s="19"/>
      <c r="J30" s="20"/>
      <c r="K30" s="20"/>
      <c r="L30" s="20"/>
      <c r="M30" s="20"/>
      <c r="N30" s="5"/>
      <c r="O30" s="11"/>
      <c r="P30" s="1"/>
      <c r="Q30" s="1"/>
      <c r="R30" s="1"/>
      <c r="S30" s="1"/>
      <c r="T30" s="1"/>
      <c r="U30" s="1"/>
      <c r="V30" s="3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5">
      <c r="A31" s="53" t="s">
        <v>26</v>
      </c>
      <c r="B31" s="43"/>
      <c r="C31" s="43"/>
      <c r="D31" s="43"/>
      <c r="E31" s="44"/>
      <c r="F31" s="45"/>
      <c r="G31" s="46"/>
      <c r="H31" s="41" t="e">
        <f>H33+H35+#REF!</f>
        <v>#REF!</v>
      </c>
      <c r="I31" s="46"/>
      <c r="J31" s="41" t="e">
        <f>J33+J35+#REF!</f>
        <v>#REF!</v>
      </c>
      <c r="K31" s="41"/>
      <c r="L31" s="41" t="e">
        <f>L33+L35+#REF!+#REF!</f>
        <v>#REF!</v>
      </c>
      <c r="M31" s="41"/>
      <c r="N31" s="41">
        <f>N33+N35</f>
        <v>1504000</v>
      </c>
      <c r="O31" s="51">
        <f>O33+O34+O36+O37</f>
        <v>3039000</v>
      </c>
      <c r="P31" s="51">
        <f aca="true" t="shared" si="5" ref="P31:V31">P33+P34+P36+P37</f>
        <v>398000</v>
      </c>
      <c r="Q31" s="51">
        <f t="shared" si="5"/>
        <v>424000</v>
      </c>
      <c r="R31" s="51">
        <f t="shared" si="5"/>
        <v>3559000</v>
      </c>
      <c r="S31" s="51">
        <f t="shared" si="5"/>
        <v>4245000</v>
      </c>
      <c r="T31" s="51">
        <f t="shared" si="5"/>
        <v>6516000</v>
      </c>
      <c r="U31" s="51">
        <f t="shared" si="5"/>
        <v>3716000</v>
      </c>
      <c r="V31" s="63">
        <f t="shared" si="5"/>
        <v>2888000</v>
      </c>
      <c r="W31" s="63">
        <f>W33+W34+W36+W37</f>
        <v>2888000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5">
      <c r="A32" s="22" t="s">
        <v>29</v>
      </c>
      <c r="B32" s="15"/>
      <c r="C32" s="15"/>
      <c r="D32" s="15"/>
      <c r="E32" s="15"/>
      <c r="F32" s="13"/>
      <c r="G32" s="19"/>
      <c r="H32" s="20"/>
      <c r="I32" s="19"/>
      <c r="J32" s="20"/>
      <c r="K32" s="20"/>
      <c r="L32" s="20"/>
      <c r="M32" s="20"/>
      <c r="N32" s="20"/>
      <c r="O32" s="51"/>
      <c r="P32" s="52"/>
      <c r="Q32" s="52"/>
      <c r="R32" s="52"/>
      <c r="S32" s="52"/>
      <c r="T32" s="52"/>
      <c r="U32" s="52"/>
      <c r="V32" s="3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5">
      <c r="A33" s="22" t="s">
        <v>28</v>
      </c>
      <c r="B33" s="15"/>
      <c r="C33" s="15"/>
      <c r="D33" s="15"/>
      <c r="E33" s="15" t="s">
        <v>43</v>
      </c>
      <c r="F33" s="45"/>
      <c r="G33" s="48"/>
      <c r="H33" s="49">
        <v>0</v>
      </c>
      <c r="I33" s="48"/>
      <c r="J33" s="47">
        <f>K8+K12</f>
        <v>0</v>
      </c>
      <c r="K33" s="49"/>
      <c r="L33" s="49">
        <v>1187000</v>
      </c>
      <c r="M33" s="49"/>
      <c r="N33" s="49">
        <v>1117000</v>
      </c>
      <c r="O33" s="52">
        <v>0</v>
      </c>
      <c r="P33" s="34">
        <v>0</v>
      </c>
      <c r="Q33" s="34">
        <v>0</v>
      </c>
      <c r="R33" s="50">
        <f>S9</f>
        <v>363000</v>
      </c>
      <c r="S33" s="50">
        <f aca="true" t="shared" si="6" ref="S33:U34">T9</f>
        <v>1000000</v>
      </c>
      <c r="T33" s="50">
        <f t="shared" si="6"/>
        <v>1792000</v>
      </c>
      <c r="U33" s="50">
        <f t="shared" si="6"/>
        <v>1500000</v>
      </c>
      <c r="V33" s="50">
        <v>1566000</v>
      </c>
      <c r="W33" s="50">
        <v>1566000</v>
      </c>
      <c r="X33" s="4"/>
      <c r="Y33" s="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5">
      <c r="A34" s="22" t="s">
        <v>52</v>
      </c>
      <c r="B34" s="15"/>
      <c r="C34" s="15"/>
      <c r="D34" s="15"/>
      <c r="E34" s="15" t="s">
        <v>43</v>
      </c>
      <c r="F34" s="45" t="s">
        <v>43</v>
      </c>
      <c r="G34" s="48"/>
      <c r="H34" s="49"/>
      <c r="I34" s="48"/>
      <c r="J34" s="47"/>
      <c r="K34" s="49"/>
      <c r="L34" s="49"/>
      <c r="M34" s="49"/>
      <c r="N34" s="47"/>
      <c r="O34" s="50">
        <v>2569000</v>
      </c>
      <c r="P34" s="34">
        <v>0</v>
      </c>
      <c r="Q34" s="34">
        <v>0</v>
      </c>
      <c r="R34" s="50">
        <f>S10</f>
        <v>2856000</v>
      </c>
      <c r="S34" s="50">
        <f t="shared" si="6"/>
        <v>2865000</v>
      </c>
      <c r="T34" s="50">
        <f t="shared" si="6"/>
        <v>4244000</v>
      </c>
      <c r="U34" s="50">
        <f t="shared" si="6"/>
        <v>1788000</v>
      </c>
      <c r="V34" s="50">
        <f>538000+357000</f>
        <v>895000</v>
      </c>
      <c r="W34" s="50">
        <f>538000+357000</f>
        <v>895000</v>
      </c>
      <c r="X34" s="4"/>
      <c r="Y34" s="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5">
      <c r="A35" s="22" t="s">
        <v>30</v>
      </c>
      <c r="B35" s="15"/>
      <c r="C35" s="15"/>
      <c r="D35" s="15"/>
      <c r="E35" s="15"/>
      <c r="F35" s="45"/>
      <c r="G35" s="48"/>
      <c r="H35" s="49">
        <f>225000+235000</f>
        <v>460000</v>
      </c>
      <c r="I35" s="48"/>
      <c r="J35" s="49">
        <v>390000</v>
      </c>
      <c r="K35" s="49"/>
      <c r="L35" s="49">
        <v>235000</v>
      </c>
      <c r="M35" s="49"/>
      <c r="N35" s="49">
        <v>387000</v>
      </c>
      <c r="O35" s="50"/>
      <c r="P35" s="50"/>
      <c r="Q35" s="50"/>
      <c r="R35" s="50"/>
      <c r="S35" s="50"/>
      <c r="T35" s="50"/>
      <c r="U35" s="50"/>
      <c r="V35" s="50"/>
      <c r="W35" s="50"/>
      <c r="X35" s="4"/>
      <c r="Y35" s="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5">
      <c r="A36" s="22" t="s">
        <v>51</v>
      </c>
      <c r="B36" s="15"/>
      <c r="C36" s="15"/>
      <c r="D36" s="15"/>
      <c r="E36" s="15" t="s">
        <v>43</v>
      </c>
      <c r="F36" s="45"/>
      <c r="G36" s="48"/>
      <c r="H36" s="49"/>
      <c r="I36" s="48"/>
      <c r="J36" s="49"/>
      <c r="K36" s="49"/>
      <c r="L36" s="49"/>
      <c r="M36" s="49"/>
      <c r="N36" s="49">
        <v>366000</v>
      </c>
      <c r="O36" s="50">
        <v>300000</v>
      </c>
      <c r="P36" s="50">
        <f>170000+123000</f>
        <v>293000</v>
      </c>
      <c r="Q36" s="50">
        <v>330000</v>
      </c>
      <c r="R36" s="50">
        <v>250000</v>
      </c>
      <c r="S36" s="50">
        <v>250000</v>
      </c>
      <c r="T36" s="50">
        <v>250000</v>
      </c>
      <c r="U36" s="50">
        <v>250000</v>
      </c>
      <c r="V36" s="50">
        <v>250000</v>
      </c>
      <c r="W36" s="50">
        <v>250000</v>
      </c>
      <c r="X36" s="4"/>
      <c r="Y36" s="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5">
      <c r="A37" s="22" t="s">
        <v>50</v>
      </c>
      <c r="B37" s="15"/>
      <c r="C37" s="15"/>
      <c r="D37" s="15"/>
      <c r="E37" s="15" t="s">
        <v>43</v>
      </c>
      <c r="F37" s="45"/>
      <c r="G37" s="48"/>
      <c r="H37" s="49"/>
      <c r="I37" s="48"/>
      <c r="J37" s="49"/>
      <c r="K37" s="49"/>
      <c r="L37" s="49"/>
      <c r="M37" s="49"/>
      <c r="N37" s="47">
        <v>0</v>
      </c>
      <c r="O37" s="50">
        <v>170000</v>
      </c>
      <c r="P37" s="50">
        <v>105000</v>
      </c>
      <c r="Q37" s="50">
        <v>94000</v>
      </c>
      <c r="R37" s="50">
        <v>90000</v>
      </c>
      <c r="S37" s="50">
        <v>130000</v>
      </c>
      <c r="T37" s="50">
        <v>230000</v>
      </c>
      <c r="U37" s="50">
        <v>178000</v>
      </c>
      <c r="V37" s="50">
        <v>177000</v>
      </c>
      <c r="W37" s="50">
        <v>177000</v>
      </c>
      <c r="X37" s="4"/>
      <c r="Y37" s="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5">
      <c r="A38" s="22"/>
      <c r="B38" s="6"/>
      <c r="C38" s="15"/>
      <c r="D38" s="15"/>
      <c r="E38" s="15"/>
      <c r="F38" s="10"/>
      <c r="G38" s="28"/>
      <c r="H38" s="29"/>
      <c r="I38" s="28"/>
      <c r="J38" s="34"/>
      <c r="K38" s="29"/>
      <c r="L38" s="29"/>
      <c r="M38" s="29"/>
      <c r="N38" s="34"/>
      <c r="O38" s="34"/>
      <c r="P38" s="34"/>
      <c r="Q38" s="34"/>
      <c r="R38" s="34"/>
      <c r="S38" s="34"/>
      <c r="T38" s="34"/>
      <c r="U38" s="34"/>
      <c r="V38" s="51"/>
      <c r="W38" s="51"/>
      <c r="X38" s="4"/>
      <c r="Y38" s="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5">
      <c r="A39" s="38" t="s">
        <v>62</v>
      </c>
      <c r="B39" s="15"/>
      <c r="C39" s="15"/>
      <c r="D39" s="15"/>
      <c r="E39" s="15"/>
      <c r="F39" s="13"/>
      <c r="G39" s="11"/>
      <c r="H39" s="11"/>
      <c r="I39" s="11"/>
      <c r="J39" s="11"/>
      <c r="K39" s="11"/>
      <c r="L39" s="34">
        <v>0</v>
      </c>
      <c r="M39" s="11"/>
      <c r="N39" s="34">
        <v>0</v>
      </c>
      <c r="O39" s="51">
        <f>SUM(O40:O43)</f>
        <v>11023000</v>
      </c>
      <c r="P39" s="51">
        <f>SUM(P40:P43)</f>
        <v>3945000</v>
      </c>
      <c r="Q39" s="51">
        <f>SUM(Q40:Q43)</f>
        <v>2640000</v>
      </c>
      <c r="R39" s="51">
        <f>SUM(R40:R43)</f>
        <v>1201000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5">
      <c r="A40" s="38" t="s">
        <v>21</v>
      </c>
      <c r="B40" s="15"/>
      <c r="C40" s="15"/>
      <c r="D40" s="15"/>
      <c r="E40" s="15"/>
      <c r="F40" s="13"/>
      <c r="G40" s="11"/>
      <c r="H40" s="11"/>
      <c r="I40" s="11"/>
      <c r="J40" s="11"/>
      <c r="K40" s="11"/>
      <c r="L40" s="11"/>
      <c r="M40" s="11"/>
      <c r="N40" s="11"/>
      <c r="O40" s="29">
        <v>2881000</v>
      </c>
      <c r="P40" s="29">
        <v>992000</v>
      </c>
      <c r="Q40" s="29">
        <v>672000</v>
      </c>
      <c r="R40" s="29">
        <v>342000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5">
      <c r="A41" s="38" t="s">
        <v>22</v>
      </c>
      <c r="B41" s="15"/>
      <c r="C41" s="15"/>
      <c r="D41" s="15"/>
      <c r="E41" s="15"/>
      <c r="F41" s="13"/>
      <c r="G41" s="11"/>
      <c r="H41" s="11"/>
      <c r="I41" s="11"/>
      <c r="J41" s="11"/>
      <c r="K41" s="11"/>
      <c r="L41" s="11"/>
      <c r="M41" s="11"/>
      <c r="N41" s="11"/>
      <c r="O41" s="29">
        <v>2813000</v>
      </c>
      <c r="P41" s="29">
        <v>943000</v>
      </c>
      <c r="Q41" s="29">
        <v>651000</v>
      </c>
      <c r="R41" s="29">
        <v>284000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5">
      <c r="A42" s="38" t="s">
        <v>23</v>
      </c>
      <c r="B42" s="15"/>
      <c r="C42" s="15"/>
      <c r="D42" s="15"/>
      <c r="E42" s="15"/>
      <c r="F42" s="13"/>
      <c r="G42" s="11"/>
      <c r="H42" s="11"/>
      <c r="I42" s="11"/>
      <c r="J42" s="11"/>
      <c r="K42" s="11"/>
      <c r="L42" s="11"/>
      <c r="M42" s="11"/>
      <c r="N42" s="11"/>
      <c r="O42" s="29">
        <v>2608000</v>
      </c>
      <c r="P42" s="29">
        <v>1284000</v>
      </c>
      <c r="Q42" s="29">
        <v>628000</v>
      </c>
      <c r="R42" s="29">
        <v>293000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5">
      <c r="A43" s="38" t="s">
        <v>24</v>
      </c>
      <c r="B43" s="15"/>
      <c r="C43" s="15"/>
      <c r="D43" s="15"/>
      <c r="E43" s="15"/>
      <c r="F43" s="13"/>
      <c r="G43" s="11"/>
      <c r="H43" s="11"/>
      <c r="I43" s="11"/>
      <c r="J43" s="11"/>
      <c r="K43" s="11"/>
      <c r="L43" s="11"/>
      <c r="M43" s="11"/>
      <c r="N43" s="11"/>
      <c r="O43" s="29">
        <v>2721000</v>
      </c>
      <c r="P43" s="29">
        <v>726000</v>
      </c>
      <c r="Q43" s="29">
        <v>689000</v>
      </c>
      <c r="R43" s="29">
        <v>282000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3.5" customHeight="1">
      <c r="A44" s="38"/>
      <c r="B44" s="15"/>
      <c r="C44" s="15"/>
      <c r="D44" s="15"/>
      <c r="E44" s="15"/>
      <c r="F44" s="13"/>
      <c r="G44" s="11"/>
      <c r="H44" s="11"/>
      <c r="I44" s="11"/>
      <c r="J44" s="11"/>
      <c r="K44" s="11"/>
      <c r="L44" s="11"/>
      <c r="M44" s="11"/>
      <c r="N44" s="11"/>
      <c r="O44" s="11"/>
      <c r="P44" s="1"/>
      <c r="Q44" s="1"/>
      <c r="R44" s="1"/>
      <c r="S44" s="1"/>
      <c r="T44" s="1"/>
      <c r="U44" s="1"/>
      <c r="V44" s="63"/>
      <c r="W44" s="6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5">
      <c r="A45" s="40" t="s">
        <v>36</v>
      </c>
      <c r="B45" s="15"/>
      <c r="C45" s="15"/>
      <c r="E45" s="15"/>
      <c r="F45" s="13"/>
      <c r="G45" s="11"/>
      <c r="H45" s="11"/>
      <c r="I45" s="11"/>
      <c r="J45" s="11"/>
      <c r="K45" s="11"/>
      <c r="L45" s="34"/>
      <c r="M45" s="11"/>
      <c r="N45" s="34"/>
      <c r="O45" s="34"/>
      <c r="P45" s="34"/>
      <c r="Q45" s="34"/>
      <c r="R45" s="34"/>
      <c r="S45" s="34"/>
      <c r="T45" s="34"/>
      <c r="U45" s="34"/>
      <c r="V45" s="63"/>
      <c r="W45" s="6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5">
      <c r="A46" s="40" t="s">
        <v>54</v>
      </c>
      <c r="B46" s="15"/>
      <c r="C46" s="15"/>
      <c r="D46" s="15"/>
      <c r="E46" s="15"/>
      <c r="F46" s="13"/>
      <c r="G46" s="11"/>
      <c r="H46" s="11"/>
      <c r="I46" s="11"/>
      <c r="J46" s="11"/>
      <c r="K46" s="11"/>
      <c r="L46" s="34"/>
      <c r="M46" s="11"/>
      <c r="N46" s="34"/>
      <c r="O46" s="34"/>
      <c r="P46" s="34"/>
      <c r="Q46" s="34"/>
      <c r="R46" s="34"/>
      <c r="S46" s="34"/>
      <c r="T46" s="34"/>
      <c r="U46" s="34"/>
      <c r="V46" s="63"/>
      <c r="W46" s="6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5">
      <c r="A47" s="40" t="s">
        <v>55</v>
      </c>
      <c r="B47" s="15"/>
      <c r="C47" s="15"/>
      <c r="D47" s="15"/>
      <c r="E47" s="15"/>
      <c r="F47" s="13"/>
      <c r="G47" s="11"/>
      <c r="H47" s="11"/>
      <c r="I47" s="11"/>
      <c r="J47" s="11"/>
      <c r="K47" s="11"/>
      <c r="L47" s="34"/>
      <c r="M47" s="11"/>
      <c r="N47" s="34"/>
      <c r="O47" s="34"/>
      <c r="P47" s="34"/>
      <c r="Q47" s="34"/>
      <c r="R47" s="34"/>
      <c r="S47" s="34"/>
      <c r="T47" s="34"/>
      <c r="U47" s="34"/>
      <c r="V47" s="63"/>
      <c r="W47" s="6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4.25" customHeight="1">
      <c r="A48" s="40"/>
      <c r="B48" s="15"/>
      <c r="C48" s="15"/>
      <c r="D48" s="15"/>
      <c r="E48" s="15"/>
      <c r="F48" s="13"/>
      <c r="G48" s="11"/>
      <c r="H48" s="11"/>
      <c r="I48" s="11"/>
      <c r="J48" s="11"/>
      <c r="K48" s="11"/>
      <c r="L48" s="34"/>
      <c r="M48" s="11"/>
      <c r="N48" s="34"/>
      <c r="O48" s="34"/>
      <c r="P48" s="34"/>
      <c r="Q48" s="34"/>
      <c r="R48" s="34"/>
      <c r="S48" s="34"/>
      <c r="T48" s="34"/>
      <c r="U48" s="34"/>
      <c r="V48" s="63"/>
      <c r="W48" s="6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5">
      <c r="A49" s="39" t="s">
        <v>32</v>
      </c>
      <c r="B49" s="1"/>
      <c r="C49" s="1"/>
      <c r="D49" s="1"/>
      <c r="E49" s="1" t="s">
        <v>43</v>
      </c>
      <c r="F49" s="32"/>
      <c r="G49" s="1"/>
      <c r="H49" s="1"/>
      <c r="I49" s="1"/>
      <c r="J49" s="1"/>
      <c r="K49" s="1"/>
      <c r="L49" s="8" t="e">
        <f>L22/J17</f>
        <v>#REF!</v>
      </c>
      <c r="M49" s="8"/>
      <c r="N49" s="8" t="e">
        <f>N22/L17</f>
        <v>#REF!</v>
      </c>
      <c r="O49" s="54">
        <f>O22/36003000</f>
        <v>47.73030025275671</v>
      </c>
      <c r="P49" s="54">
        <f aca="true" t="shared" si="7" ref="P49:W49">P22/O17</f>
        <v>48.19370617968368</v>
      </c>
      <c r="Q49" s="54">
        <f t="shared" si="7"/>
        <v>49.58108225233294</v>
      </c>
      <c r="R49" s="54">
        <f t="shared" si="7"/>
        <v>51.00630643967432</v>
      </c>
      <c r="S49" s="54">
        <f t="shared" si="7"/>
        <v>52.23957106946256</v>
      </c>
      <c r="T49" s="54">
        <f t="shared" si="7"/>
        <v>54.12176157231248</v>
      </c>
      <c r="U49" s="54">
        <f t="shared" si="7"/>
        <v>56.91476686524445</v>
      </c>
      <c r="V49" s="54">
        <f t="shared" si="7"/>
        <v>61.07911677395684</v>
      </c>
      <c r="W49" s="54">
        <f t="shared" si="7"/>
        <v>62.60568529925228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3.5" customHeight="1">
      <c r="A50" s="2"/>
      <c r="B50" s="2"/>
      <c r="C50" s="2"/>
      <c r="D50" s="2"/>
      <c r="E50" s="2"/>
      <c r="F50" s="32"/>
      <c r="G50" s="8"/>
      <c r="H50" s="8" t="e">
        <f>H22/31425000</f>
        <v>#REF!</v>
      </c>
      <c r="I50" s="8"/>
      <c r="J50" s="8" t="e">
        <f>J22/H17</f>
        <v>#REF!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63"/>
      <c r="W50" s="6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5">
      <c r="A51" s="68" t="s">
        <v>48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1"/>
      <c r="R51" s="1"/>
      <c r="S51" s="1"/>
      <c r="T51" s="1"/>
      <c r="U51" s="1"/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5">
      <c r="A52" s="68" t="s">
        <v>10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1"/>
      <c r="R52" s="1"/>
      <c r="S52" s="1"/>
      <c r="T52" s="1"/>
      <c r="U52" s="1"/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1"/>
      <c r="S53" s="1"/>
      <c r="T53" s="1"/>
      <c r="U53" s="1"/>
      <c r="V53" s="3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5">
      <c r="A54" s="67" t="s">
        <v>46</v>
      </c>
      <c r="B54" s="67"/>
      <c r="C54" s="67"/>
      <c r="D54" s="1"/>
      <c r="F54" s="71"/>
      <c r="G54" s="72" t="s">
        <v>47</v>
      </c>
      <c r="H54" s="71"/>
      <c r="I54" s="71"/>
      <c r="J54" s="71"/>
      <c r="K54" s="71"/>
      <c r="L54" s="71"/>
      <c r="M54" s="71"/>
      <c r="N54" s="71"/>
      <c r="O54" s="71"/>
      <c r="P54" s="71"/>
      <c r="Q54" s="1"/>
      <c r="R54" s="1"/>
      <c r="S54" s="1"/>
      <c r="T54" s="1"/>
      <c r="U54" s="1"/>
      <c r="V54" s="3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5">
      <c r="A55" s="1" t="s">
        <v>5</v>
      </c>
      <c r="B55" s="1"/>
      <c r="C55" s="56">
        <v>39.19</v>
      </c>
      <c r="D55" s="1"/>
      <c r="L55" s="1"/>
      <c r="M55" s="1"/>
      <c r="N55" s="1"/>
      <c r="O55" s="1"/>
      <c r="P55" s="1" t="s">
        <v>12</v>
      </c>
      <c r="Q55" s="1"/>
      <c r="R55" s="57">
        <v>75.14</v>
      </c>
      <c r="S55" s="1"/>
      <c r="T55" s="1"/>
      <c r="U55" s="1"/>
      <c r="V55" s="3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15">
      <c r="A56" s="1" t="s">
        <v>6</v>
      </c>
      <c r="B56" s="1"/>
      <c r="C56" s="56">
        <v>45.15</v>
      </c>
      <c r="D56" s="1"/>
      <c r="L56" s="1"/>
      <c r="M56" s="1"/>
      <c r="N56" s="1"/>
      <c r="O56" s="1"/>
      <c r="P56" s="1" t="s">
        <v>13</v>
      </c>
      <c r="Q56" s="1"/>
      <c r="R56" s="57">
        <v>104.36</v>
      </c>
      <c r="S56" s="1"/>
      <c r="T56" s="1"/>
      <c r="U56" s="1"/>
      <c r="V56" s="3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15">
      <c r="A57" s="1" t="s">
        <v>7</v>
      </c>
      <c r="B57" s="1"/>
      <c r="C57" s="56">
        <v>45.62</v>
      </c>
      <c r="D57" s="1"/>
      <c r="L57" s="1"/>
      <c r="M57" s="1"/>
      <c r="N57" s="1"/>
      <c r="O57" s="1"/>
      <c r="P57" s="1" t="s">
        <v>14</v>
      </c>
      <c r="Q57" s="1"/>
      <c r="R57" s="57">
        <v>108.5</v>
      </c>
      <c r="S57" s="1"/>
      <c r="T57" s="1"/>
      <c r="U57" s="1"/>
      <c r="V57" s="3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3" ht="15">
      <c r="A58" s="1" t="s">
        <v>8</v>
      </c>
      <c r="C58" s="57">
        <v>53.03</v>
      </c>
      <c r="P58" s="1" t="s">
        <v>15</v>
      </c>
      <c r="R58" s="57">
        <v>104.89</v>
      </c>
      <c r="V58" s="66"/>
      <c r="W58" s="66"/>
    </row>
    <row r="59" spans="1:23" ht="15">
      <c r="A59" s="1" t="s">
        <v>9</v>
      </c>
      <c r="C59" s="57">
        <v>56.87</v>
      </c>
      <c r="P59" s="1" t="s">
        <v>16</v>
      </c>
      <c r="R59" s="57">
        <v>104.77</v>
      </c>
      <c r="V59" s="66"/>
      <c r="W59" s="66"/>
    </row>
    <row r="60" spans="1:23" ht="15">
      <c r="A60" s="1" t="s">
        <v>11</v>
      </c>
      <c r="C60" s="57">
        <v>50.15</v>
      </c>
      <c r="P60" s="1" t="s">
        <v>17</v>
      </c>
      <c r="R60" s="57">
        <v>104.77</v>
      </c>
      <c r="V60" s="66"/>
      <c r="W60" s="66"/>
    </row>
    <row r="61" spans="1:23" ht="15">
      <c r="A61" s="1" t="s">
        <v>27</v>
      </c>
      <c r="C61" s="57">
        <v>53.81</v>
      </c>
      <c r="P61" t="s">
        <v>18</v>
      </c>
      <c r="R61" s="57">
        <v>91.36</v>
      </c>
      <c r="V61" s="66"/>
      <c r="W61" s="66"/>
    </row>
    <row r="62" spans="1:23" ht="15">
      <c r="A62" s="1"/>
      <c r="C62" s="57"/>
      <c r="P62" s="1" t="s">
        <v>19</v>
      </c>
      <c r="R62" s="57">
        <v>95.26</v>
      </c>
      <c r="V62" s="66"/>
      <c r="W62" s="66"/>
    </row>
    <row r="63" spans="1:23" ht="15">
      <c r="A63" s="67"/>
      <c r="B63" s="67"/>
      <c r="C63" s="67"/>
      <c r="P63" s="1" t="s">
        <v>20</v>
      </c>
      <c r="R63" s="57">
        <v>96.42</v>
      </c>
      <c r="V63" s="66"/>
      <c r="W63" s="66"/>
    </row>
    <row r="64" spans="4:23" ht="15">
      <c r="D64" s="1"/>
      <c r="E64" s="1"/>
      <c r="F64" s="1"/>
      <c r="G64" s="1"/>
      <c r="P64" s="1" t="s">
        <v>25</v>
      </c>
      <c r="R64" s="57">
        <v>109</v>
      </c>
      <c r="V64" s="66"/>
      <c r="W64" s="66"/>
    </row>
    <row r="65" spans="4:23" ht="15">
      <c r="D65" s="1"/>
      <c r="E65" s="1"/>
      <c r="F65" s="1"/>
      <c r="G65" s="1"/>
      <c r="P65" s="1" t="s">
        <v>45</v>
      </c>
      <c r="R65" s="57">
        <v>93.54</v>
      </c>
      <c r="V65" s="66"/>
      <c r="W65" s="66"/>
    </row>
    <row r="66" spans="4:23" ht="15">
      <c r="D66" s="1"/>
      <c r="E66" s="1"/>
      <c r="F66" s="1"/>
      <c r="G66" s="1"/>
      <c r="P66" s="1" t="s">
        <v>53</v>
      </c>
      <c r="R66" s="57">
        <v>108.68</v>
      </c>
      <c r="V66" s="66"/>
      <c r="W66" s="66"/>
    </row>
    <row r="67" spans="16:18" ht="15">
      <c r="P67" s="1" t="s">
        <v>63</v>
      </c>
      <c r="R67" s="57">
        <v>118.48</v>
      </c>
    </row>
    <row r="71" ht="15">
      <c r="B71" s="2"/>
    </row>
    <row r="72" ht="15">
      <c r="B72" s="2"/>
    </row>
    <row r="73" ht="15">
      <c r="B73" s="2"/>
    </row>
    <row r="74" ht="15">
      <c r="B74" s="2"/>
    </row>
    <row r="75" spans="1:3" ht="15">
      <c r="A75" s="7"/>
      <c r="B75" s="2"/>
      <c r="C75" s="53"/>
    </row>
  </sheetData>
  <sheetProtection/>
  <mergeCells count="7">
    <mergeCell ref="A63:C63"/>
    <mergeCell ref="A52:P52"/>
    <mergeCell ref="A54:C54"/>
    <mergeCell ref="A51:P51"/>
    <mergeCell ref="A1:X1"/>
    <mergeCell ref="A2:X2"/>
    <mergeCell ref="A3:X3"/>
  </mergeCells>
  <printOptions horizontalCentered="1"/>
  <pageMargins left="0.5" right="0.5" top="1" bottom="0.5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Leigh</cp:lastModifiedBy>
  <cp:lastPrinted>2010-01-28T23:15:09Z</cp:lastPrinted>
  <dcterms:created xsi:type="dcterms:W3CDTF">2003-12-16T21:11:27Z</dcterms:created>
  <dcterms:modified xsi:type="dcterms:W3CDTF">2010-01-28T23:15:31Z</dcterms:modified>
  <cp:category/>
  <cp:version/>
  <cp:contentType/>
  <cp:contentStatus/>
</cp:coreProperties>
</file>