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2100" windowWidth="14925" windowHeight="6180" activeTab="2"/>
  </bookViews>
  <sheets>
    <sheet name=".wk4)MACROS" sheetId="1" r:id="rId1"/>
    <sheet name=".wk4)THRUFY1998" sheetId="2" r:id="rId2"/>
    <sheet name="THRUFY2009" sheetId="3" r:id="rId3"/>
  </sheets>
  <definedNames>
    <definedName name="\A">'.wk4)MACROS'!$G$100:$G$107</definedName>
    <definedName name="\B">'.wk4)MACROS'!$G$110:$G$117</definedName>
    <definedName name="\C">'.wk4)MACROS'!$G$120:$G$127</definedName>
    <definedName name="\D">'.wk4)MACROS'!$G$131:$G$138</definedName>
    <definedName name="DEFICIENCY_HEAD">'.wk4)THRUFY1998'!$A$117:$P$122</definedName>
    <definedName name="FOOTER">'.wk4)THRUFY1998'!$Y$236</definedName>
    <definedName name="LOAN_DEFICENCY">'.wk4)THRUFY1998'!$A$123:$P$228</definedName>
    <definedName name="LOAN_WRITEOFFS">'.wk4)THRUFY1998'!$A$7:$P$116</definedName>
    <definedName name="LONG_LOANWRITE">'THRUFY2009'!$A$7:$AC$311</definedName>
    <definedName name="LONG_WRITE_HEAD">'THRUFY2009'!$A$1:$AC$6</definedName>
    <definedName name="_xlnm.Print_Area" localSheetId="2">'THRUFY2009'!$A$1:$AC$309</definedName>
    <definedName name="Print_Area_MI" localSheetId="2">'THRUFY2009'!$R$1:$AS$354</definedName>
    <definedName name="_xlnm.Print_Titles" localSheetId="2">'THRUFY2009'!$1:$6</definedName>
    <definedName name="WRITEOFF_HEAD">'.wk4)THRUFY1998'!$A$1:$P$6</definedName>
  </definedNames>
  <calcPr fullCalcOnLoad="1"/>
</workbook>
</file>

<file path=xl/sharedStrings.xml><?xml version="1.0" encoding="utf-8"?>
<sst xmlns="http://schemas.openxmlformats.org/spreadsheetml/2006/main" count="777" uniqueCount="186">
  <si>
    <t>DEFICIENCY HEAD</t>
  </si>
  <si>
    <t>B:A117..B:P122</t>
  </si>
  <si>
    <t>FOOTER</t>
  </si>
  <si>
    <t>B:Y236..B:Y236</t>
  </si>
  <si>
    <t>LOAN DEFICENCY</t>
  </si>
  <si>
    <t>B:A123..B:P228</t>
  </si>
  <si>
    <t>LOAN WRITEOFFS</t>
  </si>
  <si>
    <t>B:A7..B:P116</t>
  </si>
  <si>
    <t>LONG LOANDEF</t>
  </si>
  <si>
    <t>C:A142..C:Q258</t>
  </si>
  <si>
    <t>LONG LOANWRITE</t>
  </si>
  <si>
    <t>C:A7..C:Q133</t>
  </si>
  <si>
    <t>LONG LONDEFHEAD</t>
  </si>
  <si>
    <t>C:A135..C:Q141</t>
  </si>
  <si>
    <t>LONG WRITE HEAD</t>
  </si>
  <si>
    <t>C:A1..C:Q6</t>
  </si>
  <si>
    <t>WRITEOFF HEAD</t>
  </si>
  <si>
    <t>B:A1..B:P6</t>
  </si>
  <si>
    <t>\A</t>
  </si>
  <si>
    <t>A:G100..A:G107</t>
  </si>
  <si>
    <t>\B</t>
  </si>
  <si>
    <t>A:G110..A:G117</t>
  </si>
  <si>
    <t>{SET "Print-Range"; "LOAN DEFICENCY"}</t>
  </si>
  <si>
    <t>{SET "Print-Orientation";"PORTRAIT"}</t>
  </si>
  <si>
    <t>{SET "Print-Titles-ROW-Range";"DEFICIENCY HEAD"}</t>
  </si>
  <si>
    <t>{SET "Print-fit-page";"yes"}</t>
  </si>
  <si>
    <t>{SET "Print-margin-top";".253"}</t>
  </si>
  <si>
    <t>{SET "Print-margin-LEFT";".25"}</t>
  </si>
  <si>
    <t>{SET "Print-margin-RIGHT";".3"}</t>
  </si>
  <si>
    <t>{PRINT ;1}</t>
  </si>
  <si>
    <t>{SET "Print-Range"; "LOAN WRITEOFFS"}</t>
  </si>
  <si>
    <t>{SET "Print-Titles-ROW-Range";"WRITEOFF HEAD"}</t>
  </si>
  <si>
    <t>\c</t>
  </si>
  <si>
    <t>{SET "Print-Range"; "LONG LOANDEF"}</t>
  </si>
  <si>
    <t>{SET "Print-Titles-ROW-Range";"LONG LONDEFHEAD"}</t>
  </si>
  <si>
    <t>\D</t>
  </si>
  <si>
    <t>{SET "Print-Range"; "LONG LOANWRITE"}</t>
  </si>
  <si>
    <t>{SET "Print-Titles-ROW-Range";"LONG WRITE HEAD"}</t>
  </si>
  <si>
    <t>CCC MARKETING LOAN WRITE-OFFS</t>
  </si>
  <si>
    <t>A:U172..A:U172</t>
  </si>
  <si>
    <t xml:space="preserve">FY 1986-98 ACTUAL </t>
  </si>
  <si>
    <t>FY86-96LNDEF</t>
  </si>
  <si>
    <t>D:A107..D:N214</t>
  </si>
  <si>
    <t>(dollars in thousands)</t>
  </si>
  <si>
    <t>FY86-96WRITE</t>
  </si>
  <si>
    <t>D:A1..D:N106</t>
  </si>
  <si>
    <t>FY86-98 LOANDEF</t>
  </si>
  <si>
    <t>E:A119..E:P238</t>
  </si>
  <si>
    <t>FY 1986</t>
  </si>
  <si>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</si>
  <si>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</si>
  <si>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</si>
  <si>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</si>
  <si>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</si>
  <si>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</si>
  <si>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</si>
  <si>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</si>
  <si>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</si>
  <si>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</si>
  <si>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</si>
  <si>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</si>
  <si>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TOTAL ACT</t>
  </si>
  <si>
    <t>FY93-98 WRITEOF</t>
  </si>
  <si>
    <t>E:A1..E:P117</t>
  </si>
  <si>
    <t>ACTUAL</t>
  </si>
  <si>
    <t>CROP YEAR</t>
  </si>
  <si>
    <t>A:A83..A:L164</t>
  </si>
  <si>
    <t>RICE</t>
  </si>
  <si>
    <t>CY 1985</t>
  </si>
  <si>
    <t>A:A1..A:L82</t>
  </si>
  <si>
    <t>CY 1986</t>
  </si>
  <si>
    <t>OILSEEDSLNDEF</t>
  </si>
  <si>
    <t>B:A63..B:K132</t>
  </si>
  <si>
    <t>CY 1987</t>
  </si>
  <si>
    <t>OILSEEDSWRITE</t>
  </si>
  <si>
    <t>B:A1..B:K61</t>
  </si>
  <si>
    <t>CY 1988</t>
  </si>
  <si>
    <t>\S</t>
  </si>
  <si>
    <t>C:B1..C:B1</t>
  </si>
  <si>
    <t>CY 1989</t>
  </si>
  <si>
    <t>CY 1990</t>
  </si>
  <si>
    <t>CY 1991</t>
  </si>
  <si>
    <t>CY 1992</t>
  </si>
  <si>
    <t>CY 1993</t>
  </si>
  <si>
    <t>CY 1994</t>
  </si>
  <si>
    <t>CY 1995</t>
  </si>
  <si>
    <t>TOTAL FISCAL YEAR</t>
  </si>
  <si>
    <t>HONEY</t>
  </si>
  <si>
    <t>UPLAND</t>
  </si>
  <si>
    <t>COTTON</t>
  </si>
  <si>
    <t>CY 1997</t>
  </si>
  <si>
    <t>CY 1998</t>
  </si>
  <si>
    <t>WHEAT</t>
  </si>
  <si>
    <t>CORN</t>
  </si>
  <si>
    <t>CY 1996</t>
  </si>
  <si>
    <t>GRAIN SORGHUM</t>
  </si>
  <si>
    <t>BARLEY</t>
  </si>
  <si>
    <t>OATS</t>
  </si>
  <si>
    <t>SOYBEANS</t>
  </si>
  <si>
    <t>MINOR OILSEEDS:</t>
  </si>
  <si>
    <t xml:space="preserve">  FLAXSEED</t>
  </si>
  <si>
    <t xml:space="preserve">  SUNFLOWER</t>
  </si>
  <si>
    <t xml:space="preserve">  SEED (NONOIL)</t>
  </si>
  <si>
    <t xml:space="preserve">  SEED (OIL)</t>
  </si>
  <si>
    <t xml:space="preserve">   CANOLA</t>
  </si>
  <si>
    <t xml:space="preserve">   RAPESEED</t>
  </si>
  <si>
    <t>MUSTARD SEED</t>
  </si>
  <si>
    <t>TOTAL MINOR OILSEEDS:</t>
  </si>
  <si>
    <t>TOTAL AG COMMODITIES:</t>
  </si>
  <si>
    <t>CCC INVENTORY &amp; LOAN DEFICIENCY PAYMENTS</t>
  </si>
  <si>
    <t>CROP YEAR 4/</t>
  </si>
  <si>
    <t>RICE 1/</t>
  </si>
  <si>
    <t>CY 1986 /3</t>
  </si>
  <si>
    <t>COTTON 2/ 3/</t>
  </si>
  <si>
    <t>HONEY 2/</t>
  </si>
  <si>
    <t>WHEAT 2/:</t>
  </si>
  <si>
    <t>CORN 2/:</t>
  </si>
  <si>
    <t>GRAIN SORGH. 2/:</t>
  </si>
  <si>
    <t>BARLEY 2/:</t>
  </si>
  <si>
    <t>OATS 2/:</t>
  </si>
  <si>
    <t>SOYBEANS 2/:</t>
  </si>
  <si>
    <t>MINOR OILSEEDS 2/:</t>
  </si>
  <si>
    <t xml:space="preserve">  SEED  (OIL)</t>
  </si>
  <si>
    <t xml:space="preserve">  SEED  (NONOIL)</t>
  </si>
  <si>
    <t>TOTAL MINOR OILSEEDS</t>
  </si>
  <si>
    <t>1/ Crop year 1985 payments are Inventory Payments.  Crop year 1989-95 payments are Loan Deficiency Payments.</t>
  </si>
  <si>
    <t>2/ Loan Deficiency Payments.</t>
  </si>
  <si>
    <t>3/ Crop year 1986 certificates (included in totals): FY 87 = 63,755; FY 88 = 296; FY 89 = 1,248; FY 90 = -57; FY 92 = -6; FY 93 = -140; FY 94 = 140.</t>
  </si>
  <si>
    <t>4/ Actual crop year totals are through crop year 1997.  Total estimates for later crop years are not included.</t>
  </si>
  <si>
    <t>CCC MARKETING LOAN WRITE-OFFS (GAINS)</t>
  </si>
  <si>
    <t>FY 1999</t>
  </si>
  <si>
    <t>FY 2000</t>
  </si>
  <si>
    <t>FY 2001</t>
  </si>
  <si>
    <t>FY 2002</t>
  </si>
  <si>
    <t>TOTAL ACTUAL</t>
  </si>
  <si>
    <t>CROP YEAR 1/</t>
  </si>
  <si>
    <t>CY 1999</t>
  </si>
  <si>
    <t>CY 2000</t>
  </si>
  <si>
    <t>CY 2001</t>
  </si>
  <si>
    <t>CY 2002</t>
  </si>
  <si>
    <t xml:space="preserve">   CRAMBE</t>
  </si>
  <si>
    <t>FY 2003</t>
  </si>
  <si>
    <t>FY 2004</t>
  </si>
  <si>
    <t>FY 2005</t>
  </si>
  <si>
    <t>CY 2003</t>
  </si>
  <si>
    <t>CY 2004</t>
  </si>
  <si>
    <t>CY 2005</t>
  </si>
  <si>
    <t>MOHAIR</t>
  </si>
  <si>
    <t>WOOL</t>
  </si>
  <si>
    <t xml:space="preserve">  CHICKPEAS</t>
  </si>
  <si>
    <t xml:space="preserve">  LENTILS</t>
  </si>
  <si>
    <t>(000's)</t>
  </si>
  <si>
    <t>CY 2006</t>
  </si>
  <si>
    <t>FY 2006</t>
  </si>
  <si>
    <t>TOTAL FY</t>
  </si>
  <si>
    <t>TOTAL AG COMMODITIES</t>
  </si>
  <si>
    <t xml:space="preserve">   MUSTARD</t>
  </si>
  <si>
    <t xml:space="preserve">   SEED</t>
  </si>
  <si>
    <t xml:space="preserve">  SEED </t>
  </si>
  <si>
    <t xml:space="preserve">   (NONOIL)</t>
  </si>
  <si>
    <t xml:space="preserve">   DRY WHOLE</t>
  </si>
  <si>
    <t xml:space="preserve">   PEAS</t>
  </si>
  <si>
    <t>MINOR OILSEEDS</t>
  </si>
  <si>
    <t>TOTAL FEED GRAINS</t>
  </si>
  <si>
    <t xml:space="preserve">   OATS</t>
  </si>
  <si>
    <t xml:space="preserve">   BARLEY</t>
  </si>
  <si>
    <t xml:space="preserve">   SORGHUM</t>
  </si>
  <si>
    <t xml:space="preserve">   GRAIN</t>
  </si>
  <si>
    <t xml:space="preserve">   FEED GRAINS</t>
  </si>
  <si>
    <t xml:space="preserve">   CORN</t>
  </si>
  <si>
    <t xml:space="preserve">   WHEAT</t>
  </si>
  <si>
    <t xml:space="preserve">   PEANUTS</t>
  </si>
  <si>
    <t xml:space="preserve">   UPLAND</t>
  </si>
  <si>
    <t xml:space="preserve">   COTTON</t>
  </si>
  <si>
    <t xml:space="preserve">   HONEY</t>
  </si>
  <si>
    <t xml:space="preserve"> RICE</t>
  </si>
  <si>
    <t>FY 2007</t>
  </si>
  <si>
    <t>FY 2008</t>
  </si>
  <si>
    <t>FY 2009</t>
  </si>
  <si>
    <t>CY 2007</t>
  </si>
  <si>
    <t>CY 2008</t>
  </si>
  <si>
    <t>CY 2009</t>
  </si>
  <si>
    <t>FY 2010</t>
  </si>
  <si>
    <t>CY 2010</t>
  </si>
  <si>
    <t>FY 2011</t>
  </si>
  <si>
    <t>FY 2003-2011 ACTUAL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</si>
</sst>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41">
    <font>
      <sz val="12"/>
      <name val="P-HLV"/>
      <family val="0"/>
    </font>
    <font>
      <sz val="10"/>
      <name val="Arial"/>
      <family val="0"/>
    </font>
    <font>
      <sz val="12"/>
      <name val="SWISS"/>
      <family val="0"/>
    </font>
    <font>
      <sz val="14"/>
      <name val="P-HLV"/>
      <family val="0"/>
    </font>
    <font>
      <b/>
      <sz val="12"/>
      <color indexed="8"/>
      <name val="Arial"/>
      <family val="2"/>
    </font>
    <font>
      <b/>
      <sz val="14"/>
      <name val="P-HLV"/>
      <family val="0"/>
    </font>
    <font>
      <b/>
      <sz val="12"/>
      <name val="P-H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39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Continuous"/>
    </xf>
    <xf numFmtId="39" fontId="0" fillId="0" borderId="0" xfId="0" applyNumberFormat="1" applyFont="1" applyAlignment="1" applyProtection="1">
      <alignment horizontal="centerContinuous"/>
      <protection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31" xfId="0" applyFont="1" applyBorder="1" applyAlignment="1">
      <alignment horizontal="centerContinuous"/>
    </xf>
    <xf numFmtId="0" fontId="5" fillId="0" borderId="32" xfId="0" applyFont="1" applyBorder="1" applyAlignment="1">
      <alignment horizontal="centerContinuous"/>
    </xf>
    <xf numFmtId="3" fontId="5" fillId="0" borderId="32" xfId="0" applyNumberFormat="1" applyFont="1" applyBorder="1" applyAlignment="1">
      <alignment horizontal="centerContinuous"/>
    </xf>
    <xf numFmtId="3" fontId="5" fillId="0" borderId="33" xfId="0" applyNumberFormat="1" applyFont="1" applyBorder="1" applyAlignment="1">
      <alignment horizontal="centerContinuous"/>
    </xf>
    <xf numFmtId="0" fontId="5" fillId="0" borderId="3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35" xfId="0" applyNumberFormat="1" applyFont="1" applyBorder="1" applyAlignment="1">
      <alignment horizontal="centerContinuous"/>
    </xf>
    <xf numFmtId="0" fontId="5" fillId="0" borderId="34" xfId="0" applyFont="1" applyBorder="1" applyAlignment="1" quotePrefix="1">
      <alignment horizontal="centerContinuous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9" xfId="0" applyNumberFormat="1" applyFont="1" applyBorder="1" applyAlignment="1" applyProtection="1">
      <alignment/>
      <protection/>
    </xf>
    <xf numFmtId="3" fontId="0" fillId="0" borderId="4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41" xfId="0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4" xfId="0" applyFont="1" applyBorder="1" applyAlignment="1" quotePrefix="1">
      <alignment/>
    </xf>
    <xf numFmtId="0" fontId="6" fillId="0" borderId="49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37" fontId="6" fillId="0" borderId="21" xfId="0" applyNumberFormat="1" applyFont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5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7" xfId="0" applyNumberFormat="1" applyFont="1" applyBorder="1" applyAlignment="1" applyProtection="1">
      <alignment/>
      <protection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39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 horizontal="centerContinuous"/>
      <protection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Continuous"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38"/>
  <sheetViews>
    <sheetView defaultGridColor="0" zoomScale="77" zoomScaleNormal="77" zoomScalePageLayoutView="0" colorId="22" workbookViewId="0" topLeftCell="E107">
      <selection activeCell="G110" sqref="G110"/>
    </sheetView>
  </sheetViews>
  <sheetFormatPr defaultColWidth="9.796875" defaultRowHeight="15"/>
  <cols>
    <col min="1" max="4" width="9.796875" style="0" customWidth="1"/>
    <col min="5" max="5" width="16.796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 t="s">
        <v>0</v>
      </c>
      <c r="F85" s="1" t="s">
        <v>1</v>
      </c>
      <c r="G85" s="1"/>
    </row>
    <row r="86" spans="1:7" ht="15">
      <c r="A86" s="1"/>
      <c r="B86" s="1"/>
      <c r="C86" s="1"/>
      <c r="D86" s="1"/>
      <c r="E86" s="1" t="s">
        <v>2</v>
      </c>
      <c r="F86" s="1" t="s">
        <v>3</v>
      </c>
      <c r="G86" s="1"/>
    </row>
    <row r="87" spans="1:7" ht="15">
      <c r="A87" s="1"/>
      <c r="B87" s="1"/>
      <c r="C87" s="1"/>
      <c r="D87" s="1"/>
      <c r="E87" s="1" t="s">
        <v>4</v>
      </c>
      <c r="F87" s="1" t="s">
        <v>5</v>
      </c>
      <c r="G87" s="1"/>
    </row>
    <row r="88" spans="1:7" ht="15">
      <c r="A88" s="1"/>
      <c r="B88" s="1"/>
      <c r="C88" s="1"/>
      <c r="D88" s="1"/>
      <c r="E88" s="1" t="s">
        <v>6</v>
      </c>
      <c r="F88" s="1" t="s">
        <v>7</v>
      </c>
      <c r="G88" s="1"/>
    </row>
    <row r="89" spans="1:7" ht="15">
      <c r="A89" s="1"/>
      <c r="B89" s="1"/>
      <c r="C89" s="1"/>
      <c r="D89" s="1"/>
      <c r="E89" s="1" t="s">
        <v>8</v>
      </c>
      <c r="F89" s="1" t="s">
        <v>9</v>
      </c>
      <c r="G89" s="1"/>
    </row>
    <row r="90" spans="1:7" ht="15">
      <c r="A90" s="1"/>
      <c r="B90" s="1"/>
      <c r="C90" s="1"/>
      <c r="D90" s="1"/>
      <c r="E90" s="1" t="s">
        <v>10</v>
      </c>
      <c r="F90" s="1" t="s">
        <v>11</v>
      </c>
      <c r="G90" s="1"/>
    </row>
    <row r="91" spans="1:7" ht="15">
      <c r="A91" s="1"/>
      <c r="B91" s="1"/>
      <c r="C91" s="1"/>
      <c r="D91" s="1"/>
      <c r="E91" s="1" t="s">
        <v>12</v>
      </c>
      <c r="F91" s="1" t="s">
        <v>13</v>
      </c>
      <c r="G91" s="1"/>
    </row>
    <row r="92" spans="1:7" ht="15">
      <c r="A92" s="1"/>
      <c r="B92" s="1"/>
      <c r="C92" s="1"/>
      <c r="D92" s="1"/>
      <c r="E92" s="1" t="s">
        <v>14</v>
      </c>
      <c r="F92" s="1" t="s">
        <v>15</v>
      </c>
      <c r="G92" s="1"/>
    </row>
    <row r="93" spans="1:7" ht="15">
      <c r="A93" s="1"/>
      <c r="B93" s="1"/>
      <c r="C93" s="1"/>
      <c r="D93" s="1"/>
      <c r="E93" s="1" t="s">
        <v>16</v>
      </c>
      <c r="F93" s="1" t="s">
        <v>17</v>
      </c>
      <c r="G93" s="1"/>
    </row>
    <row r="94" spans="1:7" ht="15">
      <c r="A94" s="1"/>
      <c r="B94" s="1"/>
      <c r="C94" s="1"/>
      <c r="D94" s="1"/>
      <c r="E94" s="1" t="s">
        <v>18</v>
      </c>
      <c r="F94" s="1" t="s">
        <v>19</v>
      </c>
      <c r="G94" s="1"/>
    </row>
    <row r="95" spans="1:7" ht="15">
      <c r="A95" s="1"/>
      <c r="B95" s="1"/>
      <c r="C95" s="1"/>
      <c r="D95" s="1"/>
      <c r="E95" s="1" t="s">
        <v>20</v>
      </c>
      <c r="F95" s="1" t="s">
        <v>21</v>
      </c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2" t="s">
        <v>18</v>
      </c>
      <c r="F100" s="2"/>
      <c r="G100" s="2" t="s">
        <v>22</v>
      </c>
    </row>
    <row r="101" spans="1:7" ht="15">
      <c r="A101" s="1"/>
      <c r="B101" s="1"/>
      <c r="C101" s="1"/>
      <c r="D101" s="1"/>
      <c r="E101" s="2"/>
      <c r="F101" s="2"/>
      <c r="G101" s="2" t="s">
        <v>23</v>
      </c>
    </row>
    <row r="102" spans="1:7" ht="15">
      <c r="A102" s="1"/>
      <c r="B102" s="1"/>
      <c r="C102" s="1"/>
      <c r="D102" s="1"/>
      <c r="E102" s="2"/>
      <c r="F102" s="2"/>
      <c r="G102" s="2" t="s">
        <v>24</v>
      </c>
    </row>
    <row r="103" spans="1:7" ht="15">
      <c r="A103" s="1"/>
      <c r="B103" s="1"/>
      <c r="C103" s="1"/>
      <c r="D103" s="1"/>
      <c r="E103" s="2"/>
      <c r="F103" s="2"/>
      <c r="G103" s="2" t="s">
        <v>25</v>
      </c>
    </row>
    <row r="104" spans="1:7" ht="15">
      <c r="A104" s="1"/>
      <c r="B104" s="1"/>
      <c r="C104" s="1"/>
      <c r="D104" s="1"/>
      <c r="E104" s="2"/>
      <c r="F104" s="2"/>
      <c r="G104" s="2" t="s">
        <v>26</v>
      </c>
    </row>
    <row r="105" spans="1:7" ht="15">
      <c r="A105" s="1"/>
      <c r="B105" s="1"/>
      <c r="C105" s="1"/>
      <c r="D105" s="1"/>
      <c r="E105" s="2"/>
      <c r="F105" s="2"/>
      <c r="G105" s="2" t="s">
        <v>27</v>
      </c>
    </row>
    <row r="106" spans="1:7" ht="15">
      <c r="A106" s="1"/>
      <c r="B106" s="1"/>
      <c r="C106" s="1"/>
      <c r="D106" s="1"/>
      <c r="E106" s="2"/>
      <c r="F106" s="2"/>
      <c r="G106" s="2" t="s">
        <v>28</v>
      </c>
    </row>
    <row r="107" spans="1:7" ht="15">
      <c r="A107" s="1"/>
      <c r="B107" s="1"/>
      <c r="C107" s="1"/>
      <c r="D107" s="1"/>
      <c r="E107" s="2"/>
      <c r="F107" s="2"/>
      <c r="G107" s="2" t="s">
        <v>29</v>
      </c>
    </row>
    <row r="108" spans="1:7" ht="15">
      <c r="A108" s="1"/>
      <c r="B108" s="1"/>
      <c r="C108" s="1"/>
      <c r="D108" s="1"/>
      <c r="E108" s="2"/>
      <c r="F108" s="2"/>
      <c r="G108" s="2"/>
    </row>
    <row r="109" spans="1:7" ht="15">
      <c r="A109" s="1"/>
      <c r="B109" s="1"/>
      <c r="C109" s="1"/>
      <c r="D109" s="1"/>
      <c r="E109" s="2"/>
      <c r="F109" s="2"/>
      <c r="G109" s="2"/>
    </row>
    <row r="110" spans="1:7" ht="15">
      <c r="A110" s="1"/>
      <c r="B110" s="1"/>
      <c r="C110" s="1"/>
      <c r="D110" s="1"/>
      <c r="E110" s="2" t="s">
        <v>20</v>
      </c>
      <c r="F110" s="2"/>
      <c r="G110" s="2" t="s">
        <v>30</v>
      </c>
    </row>
    <row r="111" spans="1:7" ht="15">
      <c r="A111" s="1"/>
      <c r="B111" s="1"/>
      <c r="C111" s="1"/>
      <c r="D111" s="1"/>
      <c r="E111" s="2"/>
      <c r="F111" s="2"/>
      <c r="G111" s="2" t="s">
        <v>23</v>
      </c>
    </row>
    <row r="112" spans="1:7" ht="15">
      <c r="A112" s="1"/>
      <c r="B112" s="1"/>
      <c r="C112" s="1"/>
      <c r="D112" s="1"/>
      <c r="E112" s="2"/>
      <c r="F112" s="2"/>
      <c r="G112" s="2" t="s">
        <v>31</v>
      </c>
    </row>
    <row r="113" spans="1:7" ht="15">
      <c r="A113" s="1"/>
      <c r="B113" s="1"/>
      <c r="C113" s="1"/>
      <c r="D113" s="1"/>
      <c r="E113" s="2"/>
      <c r="F113" s="2"/>
      <c r="G113" s="2" t="s">
        <v>25</v>
      </c>
    </row>
    <row r="114" spans="1:7" ht="15">
      <c r="A114" s="1"/>
      <c r="B114" s="1"/>
      <c r="C114" s="1"/>
      <c r="D114" s="1"/>
      <c r="E114" s="2"/>
      <c r="F114" s="2"/>
      <c r="G114" s="2" t="s">
        <v>26</v>
      </c>
    </row>
    <row r="115" spans="1:7" ht="15">
      <c r="A115" s="1"/>
      <c r="B115" s="1"/>
      <c r="C115" s="1"/>
      <c r="D115" s="1"/>
      <c r="E115" s="2"/>
      <c r="F115" s="2"/>
      <c r="G115" s="2" t="s">
        <v>27</v>
      </c>
    </row>
    <row r="116" spans="1:7" ht="15">
      <c r="A116" s="1"/>
      <c r="B116" s="1"/>
      <c r="C116" s="1"/>
      <c r="D116" s="1"/>
      <c r="E116" s="2"/>
      <c r="F116" s="2"/>
      <c r="G116" s="2" t="s">
        <v>28</v>
      </c>
    </row>
    <row r="117" spans="1:7" ht="15">
      <c r="A117" s="1"/>
      <c r="B117" s="1"/>
      <c r="C117" s="1"/>
      <c r="D117" s="1"/>
      <c r="E117" s="2"/>
      <c r="F117" s="2"/>
      <c r="G117" s="2" t="s">
        <v>29</v>
      </c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2" t="s">
        <v>32</v>
      </c>
      <c r="F120" s="2"/>
      <c r="G120" s="2" t="s">
        <v>33</v>
      </c>
    </row>
    <row r="121" spans="1:7" ht="15">
      <c r="A121" s="1"/>
      <c r="B121" s="1"/>
      <c r="C121" s="1"/>
      <c r="D121" s="1"/>
      <c r="E121" s="2"/>
      <c r="F121" s="2"/>
      <c r="G121" s="2" t="s">
        <v>23</v>
      </c>
    </row>
    <row r="122" spans="1:7" ht="15">
      <c r="A122" s="1"/>
      <c r="B122" s="1"/>
      <c r="C122" s="1"/>
      <c r="D122" s="1"/>
      <c r="E122" s="2"/>
      <c r="F122" s="2"/>
      <c r="G122" s="2" t="s">
        <v>34</v>
      </c>
    </row>
    <row r="123" spans="1:7" ht="15">
      <c r="A123" s="1"/>
      <c r="B123" s="1"/>
      <c r="C123" s="1"/>
      <c r="D123" s="1"/>
      <c r="E123" s="2"/>
      <c r="F123" s="2"/>
      <c r="G123" s="2" t="s">
        <v>25</v>
      </c>
    </row>
    <row r="124" spans="1:7" ht="15">
      <c r="A124" s="1"/>
      <c r="B124" s="1"/>
      <c r="C124" s="1"/>
      <c r="D124" s="1"/>
      <c r="E124" s="2"/>
      <c r="F124" s="2"/>
      <c r="G124" s="2" t="s">
        <v>26</v>
      </c>
    </row>
    <row r="125" spans="1:7" ht="15">
      <c r="A125" s="1"/>
      <c r="B125" s="1"/>
      <c r="C125" s="1"/>
      <c r="D125" s="1"/>
      <c r="E125" s="2"/>
      <c r="F125" s="2"/>
      <c r="G125" s="2" t="s">
        <v>27</v>
      </c>
    </row>
    <row r="126" spans="1:7" ht="15">
      <c r="A126" s="1"/>
      <c r="B126" s="1"/>
      <c r="C126" s="1"/>
      <c r="D126" s="1"/>
      <c r="E126" s="2"/>
      <c r="F126" s="2"/>
      <c r="G126" s="2" t="s">
        <v>28</v>
      </c>
    </row>
    <row r="127" spans="1:7" ht="15">
      <c r="A127" s="1"/>
      <c r="B127" s="1"/>
      <c r="C127" s="1"/>
      <c r="D127" s="1"/>
      <c r="E127" s="2"/>
      <c r="F127" s="2"/>
      <c r="G127" s="2" t="s">
        <v>29</v>
      </c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2" t="s">
        <v>35</v>
      </c>
      <c r="F131" s="2"/>
      <c r="G131" s="2" t="s">
        <v>36</v>
      </c>
    </row>
    <row r="132" spans="1:7" ht="15">
      <c r="A132" s="1"/>
      <c r="B132" s="1"/>
      <c r="C132" s="1"/>
      <c r="D132" s="1"/>
      <c r="E132" s="2"/>
      <c r="F132" s="2"/>
      <c r="G132" s="2" t="s">
        <v>23</v>
      </c>
    </row>
    <row r="133" spans="1:7" ht="15">
      <c r="A133" s="1"/>
      <c r="B133" s="1"/>
      <c r="C133" s="1"/>
      <c r="D133" s="1"/>
      <c r="E133" s="2"/>
      <c r="F133" s="2"/>
      <c r="G133" s="2" t="s">
        <v>37</v>
      </c>
    </row>
    <row r="134" spans="1:7" ht="15">
      <c r="A134" s="1"/>
      <c r="B134" s="1"/>
      <c r="C134" s="1"/>
      <c r="D134" s="1"/>
      <c r="E134" s="2"/>
      <c r="F134" s="2"/>
      <c r="G134" s="2" t="s">
        <v>25</v>
      </c>
    </row>
    <row r="135" spans="1:7" ht="15">
      <c r="A135" s="1"/>
      <c r="B135" s="1"/>
      <c r="C135" s="1"/>
      <c r="D135" s="1"/>
      <c r="E135" s="2"/>
      <c r="F135" s="2"/>
      <c r="G135" s="2" t="s">
        <v>26</v>
      </c>
    </row>
    <row r="136" spans="1:7" ht="15">
      <c r="A136" s="1"/>
      <c r="B136" s="1"/>
      <c r="C136" s="1"/>
      <c r="D136" s="1"/>
      <c r="E136" s="2"/>
      <c r="F136" s="2"/>
      <c r="G136" s="2" t="s">
        <v>27</v>
      </c>
    </row>
    <row r="137" spans="1:7" ht="15">
      <c r="A137" s="1"/>
      <c r="B137" s="1"/>
      <c r="C137" s="1"/>
      <c r="D137" s="1"/>
      <c r="E137" s="2"/>
      <c r="F137" s="2"/>
      <c r="G137" s="2" t="s">
        <v>28</v>
      </c>
    </row>
    <row r="138" spans="1:7" ht="15">
      <c r="A138" s="1"/>
      <c r="B138" s="1"/>
      <c r="C138" s="1"/>
      <c r="D138" s="1"/>
      <c r="E138" s="2"/>
      <c r="F138" s="2"/>
      <c r="G138" s="2" t="s">
        <v>29</v>
      </c>
    </row>
  </sheetData>
  <sheetProtection/>
  <printOptions/>
  <pageMargins left="0.25" right="0.3" top="0.253" bottom="0.3" header="0.5" footer="0.5"/>
  <pageSetup horizontalDpi="600" verticalDpi="600" orientation="landscape" scale="50" r:id="rId2"/>
  <headerFooter alignWithMargins="0">
    <oddHeader>&amp;C&amp;RPAGE &amp;P</oddHeader>
    <oddFooter>&amp;LS:coodin\website\mktloan.wk4\&amp;D&amp;C&amp;R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N276"/>
  <sheetViews>
    <sheetView defaultGridColor="0" zoomScale="77" zoomScaleNormal="77" zoomScalePageLayoutView="0" colorId="22" workbookViewId="0" topLeftCell="A1">
      <selection activeCell="N20" sqref="N20"/>
    </sheetView>
  </sheetViews>
  <sheetFormatPr defaultColWidth="9.796875" defaultRowHeight="15"/>
  <cols>
    <col min="1" max="1" width="16.796875" style="0" customWidth="1"/>
    <col min="2" max="2" width="7.796875" style="0" customWidth="1"/>
    <col min="3" max="7" width="9.796875" style="0" customWidth="1"/>
    <col min="8" max="8" width="11.796875" style="0" customWidth="1"/>
    <col min="9" max="11" width="10.796875" style="0" customWidth="1"/>
    <col min="12" max="15" width="9.796875" style="0" customWidth="1"/>
    <col min="16" max="16" width="13.796875" style="0" customWidth="1"/>
    <col min="17" max="17" width="9.796875" style="0" customWidth="1"/>
    <col min="18" max="19" width="11.796875" style="0" customWidth="1"/>
    <col min="20" max="30" width="9.796875" style="0" customWidth="1"/>
    <col min="31" max="31" width="16.796875" style="0" customWidth="1"/>
  </cols>
  <sheetData>
    <row r="1" spans="1:40" ht="18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 t="s">
        <v>2</v>
      </c>
      <c r="AF1" s="4" t="s">
        <v>39</v>
      </c>
      <c r="AG1" s="4"/>
      <c r="AH1" s="4"/>
      <c r="AI1" s="4"/>
      <c r="AJ1" s="4"/>
      <c r="AK1" s="4"/>
      <c r="AL1" s="4"/>
      <c r="AM1" s="4"/>
      <c r="AN1" s="4"/>
    </row>
    <row r="2" spans="1:40" ht="18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 t="s">
        <v>41</v>
      </c>
      <c r="AF2" s="4" t="s">
        <v>42</v>
      </c>
      <c r="AG2" s="4"/>
      <c r="AH2" s="4"/>
      <c r="AI2" s="4"/>
      <c r="AJ2" s="4"/>
      <c r="AK2" s="4"/>
      <c r="AL2" s="4"/>
      <c r="AM2" s="4"/>
      <c r="AN2" s="4"/>
    </row>
    <row r="3" spans="1:40" ht="18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 t="s">
        <v>44</v>
      </c>
      <c r="AF3" s="4" t="s">
        <v>45</v>
      </c>
      <c r="AG3" s="4"/>
      <c r="AH3" s="4"/>
      <c r="AI3" s="4"/>
      <c r="AJ3" s="4"/>
      <c r="AK3" s="4"/>
      <c r="AL3" s="4"/>
      <c r="AM3" s="4"/>
      <c r="AN3" s="4"/>
    </row>
    <row r="4" spans="1:40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 t="s">
        <v>46</v>
      </c>
      <c r="AF4" s="4" t="s">
        <v>47</v>
      </c>
      <c r="AG4" s="4"/>
      <c r="AH4" s="4"/>
      <c r="AI4" s="4"/>
      <c r="AJ4" s="4"/>
      <c r="AK4" s="4"/>
      <c r="AL4" s="4"/>
      <c r="AM4" s="4"/>
      <c r="AN4" s="4"/>
    </row>
    <row r="5" spans="1:40" ht="15">
      <c r="A5" s="5"/>
      <c r="B5" s="6"/>
      <c r="C5" s="7" t="s">
        <v>48</v>
      </c>
      <c r="D5" s="7" t="s">
        <v>49</v>
      </c>
      <c r="E5" s="7" t="s">
        <v>50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7" t="s">
        <v>58</v>
      </c>
      <c r="N5" s="7" t="s">
        <v>59</v>
      </c>
      <c r="O5" s="7" t="s">
        <v>60</v>
      </c>
      <c r="P5" s="8" t="s">
        <v>61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62</v>
      </c>
      <c r="AF5" s="4" t="s">
        <v>63</v>
      </c>
      <c r="AG5" s="4"/>
      <c r="AH5" s="4"/>
      <c r="AI5" s="4"/>
      <c r="AJ5" s="4"/>
      <c r="AK5" s="4"/>
      <c r="AL5" s="4"/>
      <c r="AM5" s="4"/>
      <c r="AN5" s="4"/>
    </row>
    <row r="6" spans="1:40" ht="15">
      <c r="A6" s="9"/>
      <c r="B6" s="10"/>
      <c r="C6" s="11" t="s">
        <v>64</v>
      </c>
      <c r="D6" s="11" t="s">
        <v>64</v>
      </c>
      <c r="E6" s="11" t="s">
        <v>64</v>
      </c>
      <c r="F6" s="11" t="s">
        <v>64</v>
      </c>
      <c r="G6" s="11" t="s">
        <v>64</v>
      </c>
      <c r="H6" s="11" t="s">
        <v>64</v>
      </c>
      <c r="I6" s="11" t="s">
        <v>64</v>
      </c>
      <c r="J6" s="11" t="s">
        <v>64</v>
      </c>
      <c r="K6" s="11" t="s">
        <v>64</v>
      </c>
      <c r="L6" s="11" t="s">
        <v>64</v>
      </c>
      <c r="M6" s="11" t="s">
        <v>64</v>
      </c>
      <c r="N6" s="11" t="s">
        <v>64</v>
      </c>
      <c r="O6" s="11" t="s">
        <v>64</v>
      </c>
      <c r="P6" s="12" t="s">
        <v>65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4</v>
      </c>
      <c r="AF6" s="4" t="s">
        <v>66</v>
      </c>
      <c r="AG6" s="4"/>
      <c r="AH6" s="4"/>
      <c r="AI6" s="4"/>
      <c r="AJ6" s="4"/>
      <c r="AK6" s="4"/>
      <c r="AL6" s="4"/>
      <c r="AM6" s="4"/>
      <c r="AN6" s="4"/>
    </row>
    <row r="7" spans="1:40" ht="15">
      <c r="A7" s="13" t="s">
        <v>67</v>
      </c>
      <c r="B7" s="4" t="s">
        <v>68</v>
      </c>
      <c r="C7" s="81">
        <v>171030</v>
      </c>
      <c r="D7" s="81">
        <v>56642</v>
      </c>
      <c r="E7" s="81">
        <v>4659</v>
      </c>
      <c r="F7" s="81">
        <v>659</v>
      </c>
      <c r="G7" s="81">
        <v>326</v>
      </c>
      <c r="H7" s="81"/>
      <c r="I7" s="81"/>
      <c r="J7" s="81"/>
      <c r="K7" s="81"/>
      <c r="L7" s="81"/>
      <c r="M7" s="81"/>
      <c r="N7" s="81"/>
      <c r="O7" s="81"/>
      <c r="P7" s="82">
        <f aca="true" t="shared" si="0" ref="P7:P17">SUM(C7:O7)</f>
        <v>233316</v>
      </c>
      <c r="Q7" s="83"/>
      <c r="R7" s="83"/>
      <c r="S7" s="8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 t="s">
        <v>6</v>
      </c>
      <c r="AF7" s="4" t="s">
        <v>69</v>
      </c>
      <c r="AG7" s="4"/>
      <c r="AH7" s="4"/>
      <c r="AI7" s="4"/>
      <c r="AJ7" s="4"/>
      <c r="AK7" s="14"/>
      <c r="AL7" s="14"/>
      <c r="AM7" s="4"/>
      <c r="AN7" s="4"/>
    </row>
    <row r="8" spans="1:40" ht="15">
      <c r="A8" s="13"/>
      <c r="B8" s="4" t="s">
        <v>70</v>
      </c>
      <c r="C8" s="81">
        <v>34014</v>
      </c>
      <c r="D8" s="81">
        <v>291686</v>
      </c>
      <c r="E8" s="81">
        <v>93296</v>
      </c>
      <c r="F8" s="81">
        <v>3034</v>
      </c>
      <c r="G8" s="81">
        <v>1597</v>
      </c>
      <c r="H8" s="81"/>
      <c r="I8" s="81"/>
      <c r="J8" s="81"/>
      <c r="K8" s="81"/>
      <c r="L8" s="81"/>
      <c r="M8" s="81"/>
      <c r="N8" s="81"/>
      <c r="O8" s="81"/>
      <c r="P8" s="82">
        <f t="shared" si="0"/>
        <v>423627</v>
      </c>
      <c r="Q8" s="83"/>
      <c r="R8" s="83"/>
      <c r="S8" s="8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71</v>
      </c>
      <c r="AF8" s="4" t="s">
        <v>72</v>
      </c>
      <c r="AG8" s="4"/>
      <c r="AH8" s="4"/>
      <c r="AI8" s="4"/>
      <c r="AJ8" s="4"/>
      <c r="AK8" s="14"/>
      <c r="AL8" s="14"/>
      <c r="AM8" s="4"/>
      <c r="AN8" s="4"/>
    </row>
    <row r="9" spans="1:40" ht="15">
      <c r="A9" s="13"/>
      <c r="B9" s="4" t="s">
        <v>73</v>
      </c>
      <c r="C9" s="81"/>
      <c r="D9" s="81">
        <v>97094</v>
      </c>
      <c r="E9" s="81">
        <v>102504</v>
      </c>
      <c r="F9" s="81">
        <v>170</v>
      </c>
      <c r="G9" s="81">
        <v>8</v>
      </c>
      <c r="H9" s="81">
        <v>-250</v>
      </c>
      <c r="I9" s="81"/>
      <c r="J9" s="81">
        <v>-25</v>
      </c>
      <c r="K9" s="81">
        <v>-2</v>
      </c>
      <c r="L9" s="81"/>
      <c r="M9" s="81"/>
      <c r="N9" s="81"/>
      <c r="O9" s="81"/>
      <c r="P9" s="82">
        <f t="shared" si="0"/>
        <v>199499</v>
      </c>
      <c r="Q9" s="83"/>
      <c r="R9" s="83"/>
      <c r="S9" s="8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 t="s">
        <v>74</v>
      </c>
      <c r="AF9" s="4" t="s">
        <v>75</v>
      </c>
      <c r="AG9" s="4"/>
      <c r="AH9" s="4"/>
      <c r="AI9" s="4"/>
      <c r="AJ9" s="4"/>
      <c r="AK9" s="14"/>
      <c r="AL9" s="14"/>
      <c r="AM9" s="4"/>
      <c r="AN9" s="4"/>
    </row>
    <row r="10" spans="1:40" ht="15">
      <c r="A10" s="13"/>
      <c r="B10" s="4" t="s">
        <v>76</v>
      </c>
      <c r="C10" s="81"/>
      <c r="D10" s="81"/>
      <c r="E10" s="81">
        <v>1154</v>
      </c>
      <c r="F10" s="81">
        <v>61101</v>
      </c>
      <c r="G10" s="81">
        <v>222</v>
      </c>
      <c r="H10" s="81">
        <v>-1</v>
      </c>
      <c r="I10" s="81"/>
      <c r="J10" s="81">
        <v>0</v>
      </c>
      <c r="K10" s="81"/>
      <c r="L10" s="81"/>
      <c r="M10" s="81"/>
      <c r="N10" s="81"/>
      <c r="O10" s="81"/>
      <c r="P10" s="82">
        <f t="shared" si="0"/>
        <v>62476</v>
      </c>
      <c r="Q10" s="83"/>
      <c r="R10" s="83"/>
      <c r="S10" s="8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 t="s">
        <v>77</v>
      </c>
      <c r="AF10" s="4" t="s">
        <v>78</v>
      </c>
      <c r="AG10" s="4"/>
      <c r="AH10" s="4"/>
      <c r="AI10" s="4"/>
      <c r="AJ10" s="4"/>
      <c r="AK10" s="14"/>
      <c r="AL10" s="14"/>
      <c r="AM10" s="4"/>
      <c r="AN10" s="4"/>
    </row>
    <row r="11" spans="1:40" ht="15">
      <c r="A11" s="13"/>
      <c r="B11" s="4" t="s">
        <v>79</v>
      </c>
      <c r="C11" s="81"/>
      <c r="D11" s="81"/>
      <c r="E11" s="81"/>
      <c r="F11" s="81"/>
      <c r="G11" s="81">
        <v>91348</v>
      </c>
      <c r="H11" s="84">
        <v>1619</v>
      </c>
      <c r="I11" s="84">
        <v>-49</v>
      </c>
      <c r="J11" s="81">
        <v>-7</v>
      </c>
      <c r="K11" s="81">
        <v>1</v>
      </c>
      <c r="L11" s="81">
        <v>2</v>
      </c>
      <c r="M11" s="81"/>
      <c r="N11" s="81"/>
      <c r="O11" s="81"/>
      <c r="P11" s="82">
        <f t="shared" si="0"/>
        <v>92914</v>
      </c>
      <c r="Q11" s="83"/>
      <c r="R11" s="83"/>
      <c r="S11" s="8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"/>
      <c r="AF11" s="4"/>
      <c r="AG11" s="15"/>
      <c r="AH11" s="4"/>
      <c r="AI11" s="4"/>
      <c r="AJ11" s="4"/>
      <c r="AK11" s="14"/>
      <c r="AL11" s="14"/>
      <c r="AM11" s="4"/>
      <c r="AN11" s="4"/>
    </row>
    <row r="12" spans="1:40" ht="15">
      <c r="A12" s="13"/>
      <c r="B12" s="4" t="s">
        <v>80</v>
      </c>
      <c r="C12" s="81"/>
      <c r="D12" s="81"/>
      <c r="E12" s="81"/>
      <c r="F12" s="81"/>
      <c r="G12" s="81">
        <v>18228</v>
      </c>
      <c r="H12" s="84">
        <v>154514</v>
      </c>
      <c r="I12" s="84">
        <v>322</v>
      </c>
      <c r="J12" s="81">
        <v>159</v>
      </c>
      <c r="K12" s="81">
        <v>0</v>
      </c>
      <c r="L12" s="81">
        <v>1</v>
      </c>
      <c r="M12" s="81"/>
      <c r="N12" s="81"/>
      <c r="O12" s="81"/>
      <c r="P12" s="82">
        <f t="shared" si="0"/>
        <v>173224</v>
      </c>
      <c r="Q12" s="83"/>
      <c r="R12" s="83"/>
      <c r="S12" s="8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5"/>
      <c r="AF12" s="4"/>
      <c r="AG12" s="15"/>
      <c r="AH12" s="4"/>
      <c r="AI12" s="4"/>
      <c r="AJ12" s="4"/>
      <c r="AK12" s="14"/>
      <c r="AL12" s="14"/>
      <c r="AM12" s="4"/>
      <c r="AN12" s="4"/>
    </row>
    <row r="13" spans="1:40" ht="15">
      <c r="A13" s="13"/>
      <c r="B13" s="4" t="s">
        <v>81</v>
      </c>
      <c r="C13" s="81"/>
      <c r="D13" s="81"/>
      <c r="E13" s="81"/>
      <c r="F13" s="81"/>
      <c r="G13" s="81"/>
      <c r="H13" s="84">
        <v>449</v>
      </c>
      <c r="I13" s="84">
        <v>56286</v>
      </c>
      <c r="J13" s="81">
        <v>917</v>
      </c>
      <c r="K13" s="81">
        <v>-6</v>
      </c>
      <c r="L13" s="81">
        <v>0</v>
      </c>
      <c r="M13" s="81"/>
      <c r="N13" s="81"/>
      <c r="O13" s="81"/>
      <c r="P13" s="82">
        <f t="shared" si="0"/>
        <v>57646</v>
      </c>
      <c r="Q13" s="83"/>
      <c r="R13" s="83"/>
      <c r="S13" s="8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"/>
      <c r="AF13" s="4"/>
      <c r="AG13" s="15"/>
      <c r="AH13" s="4"/>
      <c r="AI13" s="4"/>
      <c r="AJ13" s="4"/>
      <c r="AK13" s="14"/>
      <c r="AL13" s="4"/>
      <c r="AM13" s="4"/>
      <c r="AN13" s="4"/>
    </row>
    <row r="14" spans="1:40" ht="15">
      <c r="A14" s="13"/>
      <c r="B14" s="4" t="s">
        <v>82</v>
      </c>
      <c r="C14" s="81"/>
      <c r="D14" s="81"/>
      <c r="E14" s="81"/>
      <c r="F14" s="81"/>
      <c r="G14" s="81"/>
      <c r="H14" s="84"/>
      <c r="I14" s="84">
        <v>555</v>
      </c>
      <c r="J14" s="81">
        <v>205480</v>
      </c>
      <c r="K14" s="81">
        <v>889</v>
      </c>
      <c r="L14" s="81">
        <v>-15</v>
      </c>
      <c r="M14" s="81">
        <v>-94</v>
      </c>
      <c r="N14" s="81">
        <v>0</v>
      </c>
      <c r="O14" s="81">
        <v>0</v>
      </c>
      <c r="P14" s="82">
        <f t="shared" si="0"/>
        <v>206815</v>
      </c>
      <c r="Q14" s="83"/>
      <c r="R14" s="83"/>
      <c r="S14" s="8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"/>
      <c r="AF14" s="4"/>
      <c r="AG14" s="15"/>
      <c r="AH14" s="4"/>
      <c r="AI14" s="4"/>
      <c r="AJ14" s="4"/>
      <c r="AK14" s="4"/>
      <c r="AL14" s="4"/>
      <c r="AM14" s="4"/>
      <c r="AN14" s="4"/>
    </row>
    <row r="15" spans="1:40" ht="15">
      <c r="A15" s="13"/>
      <c r="B15" s="4" t="s">
        <v>83</v>
      </c>
      <c r="C15" s="81"/>
      <c r="D15" s="81"/>
      <c r="E15" s="81"/>
      <c r="F15" s="81"/>
      <c r="G15" s="81"/>
      <c r="H15" s="81"/>
      <c r="I15" s="81"/>
      <c r="J15" s="81">
        <v>458</v>
      </c>
      <c r="K15" s="81">
        <v>25856</v>
      </c>
      <c r="L15" s="81">
        <v>56</v>
      </c>
      <c r="M15" s="81">
        <v>-16</v>
      </c>
      <c r="N15" s="81">
        <v>-1</v>
      </c>
      <c r="O15" s="81">
        <v>0</v>
      </c>
      <c r="P15" s="82">
        <f t="shared" si="0"/>
        <v>26353</v>
      </c>
      <c r="Q15" s="83"/>
      <c r="R15" s="83"/>
      <c r="S15" s="8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>
      <c r="A16" s="13"/>
      <c r="B16" s="4" t="s">
        <v>84</v>
      </c>
      <c r="C16" s="81"/>
      <c r="D16" s="81"/>
      <c r="E16" s="81"/>
      <c r="F16" s="81"/>
      <c r="G16" s="81"/>
      <c r="H16" s="81"/>
      <c r="I16" s="81"/>
      <c r="J16" s="81"/>
      <c r="K16" s="81">
        <v>1493</v>
      </c>
      <c r="L16" s="81">
        <v>58954</v>
      </c>
      <c r="M16" s="81">
        <v>27</v>
      </c>
      <c r="N16" s="81">
        <v>2</v>
      </c>
      <c r="O16" s="81">
        <v>-2</v>
      </c>
      <c r="P16" s="82">
        <f t="shared" si="0"/>
        <v>60474</v>
      </c>
      <c r="Q16" s="83"/>
      <c r="R16" s="83"/>
      <c r="S16" s="8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>
      <c r="A17" s="13"/>
      <c r="B17" s="4" t="s">
        <v>85</v>
      </c>
      <c r="C17" s="81"/>
      <c r="D17" s="81"/>
      <c r="E17" s="81"/>
      <c r="F17" s="81"/>
      <c r="G17" s="81"/>
      <c r="H17" s="81"/>
      <c r="I17" s="81"/>
      <c r="J17" s="81"/>
      <c r="K17" s="81"/>
      <c r="L17" s="81">
        <v>0</v>
      </c>
      <c r="M17" s="81">
        <v>0</v>
      </c>
      <c r="N17" s="81">
        <v>0</v>
      </c>
      <c r="O17" s="81">
        <v>0</v>
      </c>
      <c r="P17" s="82">
        <f t="shared" si="0"/>
        <v>0</v>
      </c>
      <c r="Q17" s="83"/>
      <c r="R17" s="83"/>
      <c r="S17" s="8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.75" thickBot="1">
      <c r="A18" s="16" t="s">
        <v>86</v>
      </c>
      <c r="B18" s="17"/>
      <c r="C18" s="85">
        <f aca="true" t="shared" si="1" ref="C18:J18">SUM(C7:C15)</f>
        <v>205044</v>
      </c>
      <c r="D18" s="85">
        <f t="shared" si="1"/>
        <v>445422</v>
      </c>
      <c r="E18" s="85">
        <f t="shared" si="1"/>
        <v>201613</v>
      </c>
      <c r="F18" s="85">
        <f t="shared" si="1"/>
        <v>64964</v>
      </c>
      <c r="G18" s="85">
        <f t="shared" si="1"/>
        <v>111729</v>
      </c>
      <c r="H18" s="85">
        <f t="shared" si="1"/>
        <v>156331</v>
      </c>
      <c r="I18" s="85">
        <f t="shared" si="1"/>
        <v>57114</v>
      </c>
      <c r="J18" s="85">
        <f t="shared" si="1"/>
        <v>206982</v>
      </c>
      <c r="K18" s="85">
        <f>SUM(K7:K16)</f>
        <v>28231</v>
      </c>
      <c r="L18" s="85">
        <f>SUM(L7:L17)</f>
        <v>58998</v>
      </c>
      <c r="M18" s="85">
        <f>SUM(M7:M17)</f>
        <v>-83</v>
      </c>
      <c r="N18" s="85">
        <f>SUM(N7:N17)</f>
        <v>1</v>
      </c>
      <c r="O18" s="85">
        <f>SUM(O7:O17)</f>
        <v>-2</v>
      </c>
      <c r="P18" s="86"/>
      <c r="Q18" s="83">
        <f>SUM(M7:P17)</f>
        <v>1536260</v>
      </c>
      <c r="R18" s="83">
        <f>-65157.88-17455.69</f>
        <v>-82613.56999999999</v>
      </c>
      <c r="S18" s="8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4"/>
      <c r="AL18" s="14"/>
      <c r="AM18" s="4"/>
      <c r="AN18" s="14"/>
    </row>
    <row r="19" spans="1:40" ht="15">
      <c r="A19" s="13" t="s">
        <v>87</v>
      </c>
      <c r="B19" s="4" t="s">
        <v>70</v>
      </c>
      <c r="C19" s="81">
        <v>918</v>
      </c>
      <c r="D19" s="81">
        <v>19766</v>
      </c>
      <c r="E19" s="81">
        <v>7809</v>
      </c>
      <c r="F19" s="81">
        <v>293</v>
      </c>
      <c r="G19" s="81">
        <v>229</v>
      </c>
      <c r="H19" s="81"/>
      <c r="I19" s="81">
        <v>2</v>
      </c>
      <c r="J19" s="81">
        <v>0</v>
      </c>
      <c r="K19" s="81">
        <v>0</v>
      </c>
      <c r="L19" s="81"/>
      <c r="M19" s="81"/>
      <c r="N19" s="81"/>
      <c r="O19" s="81"/>
      <c r="P19" s="82">
        <f aca="true" t="shared" si="2" ref="P19:P26">SUM(C19:O19)</f>
        <v>29017</v>
      </c>
      <c r="Q19" s="83"/>
      <c r="R19" s="83"/>
      <c r="S19" s="8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4"/>
      <c r="AL19" s="4"/>
      <c r="AM19" s="4"/>
      <c r="AN19" s="4"/>
    </row>
    <row r="20" spans="1:40" ht="15">
      <c r="A20" s="13"/>
      <c r="B20" s="4" t="s">
        <v>73</v>
      </c>
      <c r="C20" s="81"/>
      <c r="D20" s="81">
        <v>1381</v>
      </c>
      <c r="E20" s="81">
        <v>33221</v>
      </c>
      <c r="F20" s="81">
        <v>4146</v>
      </c>
      <c r="G20" s="81">
        <v>308</v>
      </c>
      <c r="H20" s="81">
        <v>-7</v>
      </c>
      <c r="I20" s="81">
        <v>0</v>
      </c>
      <c r="J20" s="81">
        <v>0</v>
      </c>
      <c r="K20" s="81">
        <v>0</v>
      </c>
      <c r="L20" s="81"/>
      <c r="M20" s="81"/>
      <c r="N20" s="81"/>
      <c r="O20" s="81"/>
      <c r="P20" s="82">
        <f t="shared" si="2"/>
        <v>39049</v>
      </c>
      <c r="Q20" s="83"/>
      <c r="R20" s="83"/>
      <c r="S20" s="8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4"/>
      <c r="AL20" s="4"/>
      <c r="AM20" s="4"/>
      <c r="AN20" s="4"/>
    </row>
    <row r="21" spans="1:40" ht="15">
      <c r="A21" s="13"/>
      <c r="B21" s="4" t="s">
        <v>76</v>
      </c>
      <c r="C21" s="81"/>
      <c r="D21" s="81"/>
      <c r="E21" s="81">
        <v>5676</v>
      </c>
      <c r="F21" s="81">
        <v>28274</v>
      </c>
      <c r="G21" s="81">
        <v>1983</v>
      </c>
      <c r="H21" s="81">
        <v>38</v>
      </c>
      <c r="I21" s="81">
        <v>0</v>
      </c>
      <c r="J21" s="81">
        <v>0</v>
      </c>
      <c r="K21" s="81">
        <v>0</v>
      </c>
      <c r="L21" s="81"/>
      <c r="M21" s="81"/>
      <c r="N21" s="81"/>
      <c r="O21" s="81"/>
      <c r="P21" s="82">
        <f t="shared" si="2"/>
        <v>35971</v>
      </c>
      <c r="Q21" s="83"/>
      <c r="R21" s="83"/>
      <c r="S21" s="8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4"/>
      <c r="AM21" s="4"/>
      <c r="AN21" s="4"/>
    </row>
    <row r="22" spans="1:40" ht="15">
      <c r="A22" s="13"/>
      <c r="B22" s="4" t="s">
        <v>79</v>
      </c>
      <c r="C22" s="81"/>
      <c r="D22" s="81"/>
      <c r="E22" s="81"/>
      <c r="F22" s="81">
        <v>4468</v>
      </c>
      <c r="G22" s="81">
        <v>23135</v>
      </c>
      <c r="H22" s="81">
        <v>732</v>
      </c>
      <c r="I22" s="81">
        <v>-2</v>
      </c>
      <c r="J22" s="81">
        <v>0</v>
      </c>
      <c r="K22" s="81">
        <v>0</v>
      </c>
      <c r="L22" s="81"/>
      <c r="M22" s="81"/>
      <c r="N22" s="81"/>
      <c r="O22" s="81"/>
      <c r="P22" s="82">
        <f t="shared" si="2"/>
        <v>28333</v>
      </c>
      <c r="Q22" s="83"/>
      <c r="R22" s="83"/>
      <c r="S22" s="8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4"/>
      <c r="AL22" s="4"/>
      <c r="AM22" s="4"/>
      <c r="AN22" s="4"/>
    </row>
    <row r="23" spans="1:40" ht="15">
      <c r="A23" s="13"/>
      <c r="B23" s="4" t="s">
        <v>80</v>
      </c>
      <c r="C23" s="81"/>
      <c r="D23" s="81"/>
      <c r="E23" s="81"/>
      <c r="F23" s="81"/>
      <c r="G23" s="81">
        <v>7060</v>
      </c>
      <c r="H23" s="81">
        <v>14106</v>
      </c>
      <c r="I23" s="81">
        <v>104</v>
      </c>
      <c r="J23" s="81">
        <v>2</v>
      </c>
      <c r="K23" s="81">
        <v>0</v>
      </c>
      <c r="L23" s="81">
        <v>0</v>
      </c>
      <c r="M23" s="81">
        <v>0</v>
      </c>
      <c r="N23" s="81"/>
      <c r="O23" s="81"/>
      <c r="P23" s="82">
        <f t="shared" si="2"/>
        <v>21272</v>
      </c>
      <c r="Q23" s="83"/>
      <c r="R23" s="83"/>
      <c r="S23" s="8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4"/>
      <c r="AM23" s="4"/>
      <c r="AN23" s="4"/>
    </row>
    <row r="24" spans="1:40" ht="15">
      <c r="A24" s="13"/>
      <c r="B24" s="4" t="s">
        <v>81</v>
      </c>
      <c r="C24" s="81"/>
      <c r="D24" s="81"/>
      <c r="E24" s="81"/>
      <c r="F24" s="81"/>
      <c r="G24" s="81"/>
      <c r="H24" s="81">
        <v>992</v>
      </c>
      <c r="I24" s="81">
        <v>4648</v>
      </c>
      <c r="J24" s="81">
        <v>220</v>
      </c>
      <c r="K24" s="81">
        <v>4</v>
      </c>
      <c r="L24" s="81">
        <v>0</v>
      </c>
      <c r="M24" s="81">
        <v>0</v>
      </c>
      <c r="N24" s="81"/>
      <c r="O24" s="81"/>
      <c r="P24" s="82">
        <f t="shared" si="2"/>
        <v>5864</v>
      </c>
      <c r="Q24" s="83"/>
      <c r="R24" s="83"/>
      <c r="S24" s="8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14"/>
      <c r="AL24" s="4"/>
      <c r="AM24" s="4"/>
      <c r="AN24" s="4"/>
    </row>
    <row r="25" spans="1:40" ht="15">
      <c r="A25" s="13"/>
      <c r="B25" s="4" t="s">
        <v>82</v>
      </c>
      <c r="C25" s="81"/>
      <c r="D25" s="81"/>
      <c r="E25" s="81"/>
      <c r="F25" s="81"/>
      <c r="G25" s="81"/>
      <c r="H25" s="81"/>
      <c r="I25" s="81">
        <v>407</v>
      </c>
      <c r="J25" s="81">
        <v>7063</v>
      </c>
      <c r="K25" s="81">
        <v>368</v>
      </c>
      <c r="L25" s="81">
        <v>1</v>
      </c>
      <c r="M25" s="81">
        <v>-1</v>
      </c>
      <c r="N25" s="81"/>
      <c r="O25" s="81">
        <v>-3</v>
      </c>
      <c r="P25" s="82">
        <f t="shared" si="2"/>
        <v>7835</v>
      </c>
      <c r="Q25" s="83"/>
      <c r="R25" s="83"/>
      <c r="S25" s="8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">
      <c r="A26" s="13"/>
      <c r="B26" s="4" t="s">
        <v>83</v>
      </c>
      <c r="C26" s="81"/>
      <c r="D26" s="81"/>
      <c r="E26" s="81"/>
      <c r="F26" s="81"/>
      <c r="G26" s="81"/>
      <c r="H26" s="81"/>
      <c r="I26" s="81"/>
      <c r="J26" s="81">
        <v>467</v>
      </c>
      <c r="K26" s="81">
        <v>7093</v>
      </c>
      <c r="L26" s="81">
        <v>475</v>
      </c>
      <c r="M26" s="81">
        <v>-36</v>
      </c>
      <c r="N26" s="81"/>
      <c r="O26" s="81"/>
      <c r="P26" s="82">
        <f t="shared" si="2"/>
        <v>7999</v>
      </c>
      <c r="Q26" s="83"/>
      <c r="R26" s="83"/>
      <c r="S26" s="8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.75" thickBot="1">
      <c r="A27" s="16" t="s">
        <v>86</v>
      </c>
      <c r="B27" s="17"/>
      <c r="C27" s="85">
        <f aca="true" t="shared" si="3" ref="C27:O27">SUM(C19:C26)</f>
        <v>918</v>
      </c>
      <c r="D27" s="85">
        <f t="shared" si="3"/>
        <v>21147</v>
      </c>
      <c r="E27" s="85">
        <f t="shared" si="3"/>
        <v>46706</v>
      </c>
      <c r="F27" s="85">
        <f t="shared" si="3"/>
        <v>37181</v>
      </c>
      <c r="G27" s="85">
        <f t="shared" si="3"/>
        <v>32715</v>
      </c>
      <c r="H27" s="85">
        <f t="shared" si="3"/>
        <v>15861</v>
      </c>
      <c r="I27" s="85">
        <f t="shared" si="3"/>
        <v>5159</v>
      </c>
      <c r="J27" s="85">
        <f t="shared" si="3"/>
        <v>7752</v>
      </c>
      <c r="K27" s="85">
        <f t="shared" si="3"/>
        <v>7465</v>
      </c>
      <c r="L27" s="85">
        <f t="shared" si="3"/>
        <v>476</v>
      </c>
      <c r="M27" s="85">
        <f t="shared" si="3"/>
        <v>-37</v>
      </c>
      <c r="N27" s="85">
        <f t="shared" si="3"/>
        <v>0</v>
      </c>
      <c r="O27" s="85">
        <f t="shared" si="3"/>
        <v>-3</v>
      </c>
      <c r="P27" s="86"/>
      <c r="Q27" s="83"/>
      <c r="R27" s="83"/>
      <c r="S27" s="8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  <c r="AM27" s="14"/>
      <c r="AN27" s="14"/>
    </row>
    <row r="28" spans="1:40" ht="15">
      <c r="A28" s="13" t="s">
        <v>88</v>
      </c>
      <c r="B28" s="4" t="s">
        <v>68</v>
      </c>
      <c r="C28" s="81"/>
      <c r="D28" s="81"/>
      <c r="E28" s="81"/>
      <c r="F28" s="81">
        <v>1</v>
      </c>
      <c r="G28" s="81"/>
      <c r="H28" s="81"/>
      <c r="I28" s="81"/>
      <c r="J28" s="81">
        <v>0</v>
      </c>
      <c r="K28" s="81"/>
      <c r="L28" s="81"/>
      <c r="M28" s="81"/>
      <c r="N28" s="81"/>
      <c r="O28" s="81"/>
      <c r="P28" s="82">
        <f aca="true" t="shared" si="4" ref="P28:P38">SUM(C28:O28)</f>
        <v>1</v>
      </c>
      <c r="Q28" s="83"/>
      <c r="R28" s="83"/>
      <c r="S28" s="8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4"/>
      <c r="AL28" s="14"/>
      <c r="AM28" s="4"/>
      <c r="AN28" s="4"/>
    </row>
    <row r="29" spans="1:40" ht="15">
      <c r="A29" s="13" t="s">
        <v>89</v>
      </c>
      <c r="B29" s="4" t="s">
        <v>70</v>
      </c>
      <c r="C29" s="81"/>
      <c r="D29" s="81">
        <v>107667</v>
      </c>
      <c r="E29" s="81">
        <v>72483</v>
      </c>
      <c r="F29" s="81">
        <v>242</v>
      </c>
      <c r="G29" s="81">
        <v>-16</v>
      </c>
      <c r="H29" s="81"/>
      <c r="I29" s="81"/>
      <c r="J29" s="81">
        <v>0</v>
      </c>
      <c r="K29" s="81"/>
      <c r="L29" s="81"/>
      <c r="M29" s="81"/>
      <c r="N29" s="81"/>
      <c r="O29" s="81"/>
      <c r="P29" s="82">
        <f t="shared" si="4"/>
        <v>180376</v>
      </c>
      <c r="Q29" s="83"/>
      <c r="R29" s="83"/>
      <c r="S29" s="8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14"/>
      <c r="AL29" s="14"/>
      <c r="AM29" s="4"/>
      <c r="AN29" s="4"/>
    </row>
    <row r="30" spans="1:40" ht="15">
      <c r="A30" s="13"/>
      <c r="B30" s="4" t="s">
        <v>73</v>
      </c>
      <c r="C30" s="81"/>
      <c r="D30" s="81"/>
      <c r="E30" s="81">
        <v>40117</v>
      </c>
      <c r="F30" s="81">
        <v>80766</v>
      </c>
      <c r="G30" s="81">
        <v>-531</v>
      </c>
      <c r="H30" s="81">
        <v>455</v>
      </c>
      <c r="I30" s="81">
        <v>38</v>
      </c>
      <c r="J30" s="81">
        <v>0</v>
      </c>
      <c r="K30" s="81"/>
      <c r="L30" s="81"/>
      <c r="M30" s="81"/>
      <c r="N30" s="81"/>
      <c r="O30" s="81"/>
      <c r="P30" s="82">
        <f t="shared" si="4"/>
        <v>120845</v>
      </c>
      <c r="Q30" s="83"/>
      <c r="R30" s="83"/>
      <c r="S30" s="8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14"/>
      <c r="AL30" s="14"/>
      <c r="AM30" s="4"/>
      <c r="AN30" s="4"/>
    </row>
    <row r="31" spans="1:40" ht="15">
      <c r="A31" s="13"/>
      <c r="B31" s="4" t="s">
        <v>76</v>
      </c>
      <c r="C31" s="81"/>
      <c r="D31" s="81"/>
      <c r="E31" s="81"/>
      <c r="F31" s="81">
        <v>105437</v>
      </c>
      <c r="G31" s="81">
        <v>-103</v>
      </c>
      <c r="H31" s="81">
        <v>162</v>
      </c>
      <c r="I31" s="81"/>
      <c r="J31" s="81">
        <v>11</v>
      </c>
      <c r="K31" s="81"/>
      <c r="L31" s="81"/>
      <c r="M31" s="81"/>
      <c r="N31" s="81"/>
      <c r="O31" s="81"/>
      <c r="P31" s="82">
        <f t="shared" si="4"/>
        <v>105507</v>
      </c>
      <c r="Q31" s="83"/>
      <c r="R31" s="83"/>
      <c r="S31" s="8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4"/>
      <c r="AL31" s="14"/>
      <c r="AM31" s="4"/>
      <c r="AN31" s="4"/>
    </row>
    <row r="32" spans="1:40" ht="15">
      <c r="A32" s="13"/>
      <c r="B32" s="4" t="s">
        <v>79</v>
      </c>
      <c r="C32" s="81"/>
      <c r="D32" s="81"/>
      <c r="E32" s="81"/>
      <c r="F32" s="81">
        <v>11</v>
      </c>
      <c r="G32" s="81"/>
      <c r="H32" s="81">
        <v>-1</v>
      </c>
      <c r="I32" s="81"/>
      <c r="J32" s="81">
        <v>0</v>
      </c>
      <c r="K32" s="81"/>
      <c r="L32" s="81"/>
      <c r="M32" s="81"/>
      <c r="N32" s="81"/>
      <c r="O32" s="81"/>
      <c r="P32" s="82">
        <f t="shared" si="4"/>
        <v>10</v>
      </c>
      <c r="Q32" s="83"/>
      <c r="R32" s="83"/>
      <c r="S32" s="8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  <c r="AM32" s="4"/>
      <c r="AN32" s="4"/>
    </row>
    <row r="33" spans="1:40" ht="15">
      <c r="A33" s="13"/>
      <c r="B33" s="4" t="s">
        <v>80</v>
      </c>
      <c r="C33" s="81"/>
      <c r="D33" s="81"/>
      <c r="E33" s="81"/>
      <c r="F33" s="81"/>
      <c r="G33" s="81"/>
      <c r="H33" s="81">
        <v>-2</v>
      </c>
      <c r="I33" s="81">
        <v>611</v>
      </c>
      <c r="J33" s="81">
        <v>-4</v>
      </c>
      <c r="K33" s="81"/>
      <c r="L33" s="81"/>
      <c r="M33" s="81"/>
      <c r="N33" s="81"/>
      <c r="O33" s="81"/>
      <c r="P33" s="82">
        <f t="shared" si="4"/>
        <v>605</v>
      </c>
      <c r="Q33" s="83"/>
      <c r="R33" s="83"/>
      <c r="S33" s="8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">
      <c r="A34" s="13"/>
      <c r="B34" s="18" t="s">
        <v>81</v>
      </c>
      <c r="C34" s="87"/>
      <c r="D34" s="87"/>
      <c r="E34" s="87"/>
      <c r="F34" s="87"/>
      <c r="G34" s="87"/>
      <c r="H34" s="87"/>
      <c r="I34" s="87">
        <v>318164</v>
      </c>
      <c r="J34" s="87">
        <v>4001</v>
      </c>
      <c r="K34" s="83">
        <v>54</v>
      </c>
      <c r="L34" s="81"/>
      <c r="M34" s="81"/>
      <c r="N34" s="81"/>
      <c r="O34" s="81"/>
      <c r="P34" s="82">
        <f t="shared" si="4"/>
        <v>322219</v>
      </c>
      <c r="Q34" s="83"/>
      <c r="R34" s="83"/>
      <c r="S34" s="8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">
      <c r="A35" s="13"/>
      <c r="B35" s="18" t="s">
        <v>82</v>
      </c>
      <c r="C35" s="87"/>
      <c r="D35" s="87"/>
      <c r="E35" s="87"/>
      <c r="F35" s="87"/>
      <c r="G35" s="87"/>
      <c r="H35" s="87"/>
      <c r="I35" s="87">
        <v>1475</v>
      </c>
      <c r="J35" s="87">
        <v>471429</v>
      </c>
      <c r="K35" s="83">
        <v>3063</v>
      </c>
      <c r="L35" s="81">
        <v>34</v>
      </c>
      <c r="M35" s="81">
        <v>-67</v>
      </c>
      <c r="N35" s="81">
        <v>-32</v>
      </c>
      <c r="O35" s="81"/>
      <c r="P35" s="82">
        <f t="shared" si="4"/>
        <v>475902</v>
      </c>
      <c r="Q35" s="83"/>
      <c r="R35" s="83"/>
      <c r="S35" s="8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>
      <c r="A36" s="13"/>
      <c r="B36" s="18" t="s">
        <v>83</v>
      </c>
      <c r="C36" s="87"/>
      <c r="D36" s="87"/>
      <c r="E36" s="87"/>
      <c r="F36" s="87"/>
      <c r="G36" s="87"/>
      <c r="H36" s="87"/>
      <c r="I36" s="87"/>
      <c r="J36" s="87">
        <v>3143</v>
      </c>
      <c r="K36" s="83">
        <v>238443</v>
      </c>
      <c r="L36" s="81">
        <v>125</v>
      </c>
      <c r="M36" s="81">
        <v>-20</v>
      </c>
      <c r="N36" s="81">
        <v>-3</v>
      </c>
      <c r="O36" s="81"/>
      <c r="P36" s="82">
        <f t="shared" si="4"/>
        <v>241688</v>
      </c>
      <c r="Q36" s="83"/>
      <c r="R36" s="83"/>
      <c r="S36" s="8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">
      <c r="A37" s="13"/>
      <c r="B37" s="18" t="s">
        <v>90</v>
      </c>
      <c r="C37" s="87"/>
      <c r="D37" s="87"/>
      <c r="E37" s="87"/>
      <c r="F37" s="87"/>
      <c r="G37" s="87"/>
      <c r="H37" s="87"/>
      <c r="I37" s="87"/>
      <c r="J37" s="87"/>
      <c r="K37" s="83"/>
      <c r="L37" s="81"/>
      <c r="M37" s="81"/>
      <c r="N37" s="81"/>
      <c r="O37" s="81">
        <v>25349</v>
      </c>
      <c r="P37" s="82">
        <f t="shared" si="4"/>
        <v>25349</v>
      </c>
      <c r="Q37" s="83"/>
      <c r="R37" s="83"/>
      <c r="S37" s="8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">
      <c r="A38" s="13"/>
      <c r="B38" s="18" t="s">
        <v>91</v>
      </c>
      <c r="C38" s="87"/>
      <c r="D38" s="87"/>
      <c r="E38" s="87"/>
      <c r="F38" s="87"/>
      <c r="G38" s="87"/>
      <c r="H38" s="87"/>
      <c r="I38" s="87"/>
      <c r="J38" s="87"/>
      <c r="K38" s="83"/>
      <c r="L38" s="81"/>
      <c r="M38" s="81"/>
      <c r="N38" s="81"/>
      <c r="O38" s="81">
        <v>15</v>
      </c>
      <c r="P38" s="82">
        <f t="shared" si="4"/>
        <v>15</v>
      </c>
      <c r="Q38" s="83"/>
      <c r="R38" s="83"/>
      <c r="S38" s="8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.75" thickBot="1">
      <c r="A39" s="16" t="s">
        <v>86</v>
      </c>
      <c r="B39" s="19"/>
      <c r="C39" s="88">
        <f aca="true" t="shared" si="5" ref="C39:I39">SUM(C28:C35)</f>
        <v>0</v>
      </c>
      <c r="D39" s="88">
        <f t="shared" si="5"/>
        <v>107667</v>
      </c>
      <c r="E39" s="88">
        <f t="shared" si="5"/>
        <v>112600</v>
      </c>
      <c r="F39" s="88">
        <f t="shared" si="5"/>
        <v>186457</v>
      </c>
      <c r="G39" s="88">
        <f t="shared" si="5"/>
        <v>-650</v>
      </c>
      <c r="H39" s="88">
        <f t="shared" si="5"/>
        <v>614</v>
      </c>
      <c r="I39" s="88">
        <f t="shared" si="5"/>
        <v>320288</v>
      </c>
      <c r="J39" s="88">
        <f>SUM(J28:J36)</f>
        <v>478580</v>
      </c>
      <c r="K39" s="89">
        <f>SUM(K28:K36)</f>
        <v>241560</v>
      </c>
      <c r="L39" s="85">
        <f>SUM(L28:L36)</f>
        <v>159</v>
      </c>
      <c r="M39" s="85">
        <f>SUM(M28:M36)</f>
        <v>-87</v>
      </c>
      <c r="N39" s="85">
        <f>SUM(N28:N38)</f>
        <v>-35</v>
      </c>
      <c r="O39" s="85">
        <f>SUM(O28:O38)</f>
        <v>25364</v>
      </c>
      <c r="P39" s="86"/>
      <c r="Q39" s="83"/>
      <c r="R39" s="83"/>
      <c r="S39" s="8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14"/>
      <c r="AM39" s="4"/>
      <c r="AN39" s="4"/>
    </row>
    <row r="40" spans="1:40" ht="15">
      <c r="A40" s="13" t="s">
        <v>92</v>
      </c>
      <c r="B40" s="18" t="s">
        <v>83</v>
      </c>
      <c r="C40" s="87"/>
      <c r="D40" s="87"/>
      <c r="E40" s="87"/>
      <c r="F40" s="87"/>
      <c r="G40" s="87"/>
      <c r="H40" s="87"/>
      <c r="I40" s="87"/>
      <c r="J40" s="87"/>
      <c r="K40" s="83">
        <v>7</v>
      </c>
      <c r="L40" s="81">
        <v>0</v>
      </c>
      <c r="M40" s="81"/>
      <c r="N40" s="81"/>
      <c r="O40" s="81"/>
      <c r="P40" s="82">
        <f>SUM(C40:O40)</f>
        <v>7</v>
      </c>
      <c r="Q40" s="83"/>
      <c r="R40" s="83"/>
      <c r="S40" s="8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">
      <c r="A41" s="13"/>
      <c r="B41" s="18" t="s">
        <v>90</v>
      </c>
      <c r="C41" s="87"/>
      <c r="D41" s="87"/>
      <c r="E41" s="87"/>
      <c r="F41" s="87"/>
      <c r="G41" s="87"/>
      <c r="H41" s="87"/>
      <c r="I41" s="87"/>
      <c r="J41" s="87"/>
      <c r="K41" s="83"/>
      <c r="L41" s="81"/>
      <c r="M41" s="81"/>
      <c r="N41" s="81"/>
      <c r="O41" s="81">
        <v>14397</v>
      </c>
      <c r="P41" s="82">
        <f>SUM(C41:O41)</f>
        <v>14397</v>
      </c>
      <c r="Q41" s="83"/>
      <c r="R41" s="83"/>
      <c r="S41" s="8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">
      <c r="A42" s="13"/>
      <c r="B42" s="18" t="s">
        <v>91</v>
      </c>
      <c r="C42" s="87"/>
      <c r="D42" s="87"/>
      <c r="E42" s="87"/>
      <c r="F42" s="87"/>
      <c r="G42" s="87"/>
      <c r="H42" s="87"/>
      <c r="I42" s="87"/>
      <c r="J42" s="87"/>
      <c r="K42" s="83"/>
      <c r="L42" s="81"/>
      <c r="M42" s="81"/>
      <c r="N42" s="81"/>
      <c r="O42" s="81">
        <v>18512</v>
      </c>
      <c r="P42" s="82">
        <f>SUM(C42:O42)</f>
        <v>18512</v>
      </c>
      <c r="Q42" s="83"/>
      <c r="R42" s="83"/>
      <c r="S42" s="8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5.75" thickBot="1">
      <c r="A43" s="16" t="s">
        <v>86</v>
      </c>
      <c r="B43" s="19"/>
      <c r="C43" s="88"/>
      <c r="D43" s="88"/>
      <c r="E43" s="88"/>
      <c r="F43" s="88"/>
      <c r="G43" s="88"/>
      <c r="H43" s="88"/>
      <c r="I43" s="88"/>
      <c r="J43" s="88"/>
      <c r="K43" s="89">
        <f>K40</f>
        <v>7</v>
      </c>
      <c r="L43" s="85">
        <f>L40</f>
        <v>0</v>
      </c>
      <c r="M43" s="85">
        <f>M40</f>
        <v>0</v>
      </c>
      <c r="N43" s="85">
        <f>N40</f>
        <v>0</v>
      </c>
      <c r="O43" s="85">
        <f>SUM(O40:O42)</f>
        <v>32909</v>
      </c>
      <c r="P43" s="86"/>
      <c r="Q43" s="83"/>
      <c r="R43" s="83"/>
      <c r="S43" s="8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13" t="s">
        <v>93</v>
      </c>
      <c r="B44" s="18" t="s">
        <v>83</v>
      </c>
      <c r="C44" s="87"/>
      <c r="D44" s="87"/>
      <c r="E44" s="87"/>
      <c r="F44" s="87"/>
      <c r="G44" s="87"/>
      <c r="H44" s="87"/>
      <c r="I44" s="87"/>
      <c r="J44" s="87"/>
      <c r="K44" s="83"/>
      <c r="L44" s="81"/>
      <c r="M44" s="81">
        <v>-3</v>
      </c>
      <c r="N44" s="81"/>
      <c r="O44" s="81"/>
      <c r="P44" s="82">
        <f>SUM(C44:O44)</f>
        <v>-3</v>
      </c>
      <c r="Q44" s="83"/>
      <c r="R44" s="83"/>
      <c r="S44" s="8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">
      <c r="A45" s="13"/>
      <c r="B45" s="18" t="s">
        <v>84</v>
      </c>
      <c r="C45" s="87"/>
      <c r="D45" s="87"/>
      <c r="E45" s="87"/>
      <c r="F45" s="87"/>
      <c r="G45" s="87"/>
      <c r="H45" s="87"/>
      <c r="I45" s="87"/>
      <c r="J45" s="87"/>
      <c r="K45" s="83"/>
      <c r="L45" s="81">
        <v>3</v>
      </c>
      <c r="M45" s="81">
        <v>0</v>
      </c>
      <c r="N45" s="81"/>
      <c r="O45" s="81"/>
      <c r="P45" s="82">
        <f>SUM(C45:O45)</f>
        <v>3</v>
      </c>
      <c r="Q45" s="83"/>
      <c r="R45" s="83"/>
      <c r="S45" s="8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>
      <c r="A46" s="13"/>
      <c r="B46" s="18" t="s">
        <v>94</v>
      </c>
      <c r="C46" s="87"/>
      <c r="D46" s="87"/>
      <c r="E46" s="87"/>
      <c r="F46" s="87"/>
      <c r="G46" s="87"/>
      <c r="H46" s="87"/>
      <c r="I46" s="87"/>
      <c r="J46" s="87"/>
      <c r="K46" s="83"/>
      <c r="L46" s="81"/>
      <c r="M46" s="81"/>
      <c r="N46" s="81">
        <v>4</v>
      </c>
      <c r="O46" s="81">
        <v>-4</v>
      </c>
      <c r="P46" s="82">
        <f>SUM(C46:O46)</f>
        <v>0</v>
      </c>
      <c r="Q46" s="83"/>
      <c r="R46" s="83"/>
      <c r="S46" s="8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>
      <c r="A47" s="13"/>
      <c r="B47" s="18" t="s">
        <v>90</v>
      </c>
      <c r="C47" s="87"/>
      <c r="D47" s="87"/>
      <c r="E47" s="87"/>
      <c r="F47" s="87"/>
      <c r="G47" s="87"/>
      <c r="H47" s="87"/>
      <c r="I47" s="87"/>
      <c r="J47" s="87"/>
      <c r="K47" s="83"/>
      <c r="L47" s="81"/>
      <c r="M47" s="81"/>
      <c r="N47" s="81"/>
      <c r="O47" s="81">
        <v>84171</v>
      </c>
      <c r="P47" s="82">
        <f>SUM(C47:O47)</f>
        <v>84171</v>
      </c>
      <c r="Q47" s="83"/>
      <c r="R47" s="83"/>
      <c r="S47" s="8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13"/>
      <c r="B48" s="18" t="s">
        <v>91</v>
      </c>
      <c r="C48" s="87"/>
      <c r="D48" s="87"/>
      <c r="E48" s="87"/>
      <c r="F48" s="87"/>
      <c r="G48" s="87"/>
      <c r="H48" s="87"/>
      <c r="I48" s="87"/>
      <c r="J48" s="87"/>
      <c r="K48" s="83"/>
      <c r="L48" s="81"/>
      <c r="M48" s="81"/>
      <c r="N48" s="81"/>
      <c r="O48" s="81">
        <v>217</v>
      </c>
      <c r="P48" s="82">
        <f>SUM(C48:O48)</f>
        <v>217</v>
      </c>
      <c r="Q48" s="83"/>
      <c r="R48" s="83"/>
      <c r="S48" s="8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.75" thickBot="1">
      <c r="A49" s="16" t="s">
        <v>86</v>
      </c>
      <c r="B49" s="19"/>
      <c r="C49" s="90"/>
      <c r="D49" s="90"/>
      <c r="E49" s="90"/>
      <c r="F49" s="90"/>
      <c r="G49" s="90"/>
      <c r="H49" s="90"/>
      <c r="I49" s="90"/>
      <c r="J49" s="90"/>
      <c r="K49" s="91">
        <f>K45</f>
        <v>0</v>
      </c>
      <c r="L49" s="92">
        <f>L45</f>
        <v>3</v>
      </c>
      <c r="M49" s="92">
        <f>M44+M45</f>
        <v>-3</v>
      </c>
      <c r="N49" s="92">
        <f>N44+N45</f>
        <v>0</v>
      </c>
      <c r="O49" s="92">
        <f>SUM(O44:O48)</f>
        <v>84384</v>
      </c>
      <c r="P49" s="86"/>
      <c r="Q49" s="83"/>
      <c r="R49" s="83"/>
      <c r="S49" s="8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>
      <c r="A50" s="13" t="s">
        <v>95</v>
      </c>
      <c r="B50" s="18" t="s">
        <v>90</v>
      </c>
      <c r="C50" s="93"/>
      <c r="D50" s="93"/>
      <c r="E50" s="93"/>
      <c r="F50" s="93"/>
      <c r="G50" s="93"/>
      <c r="H50" s="93"/>
      <c r="I50" s="93"/>
      <c r="J50" s="93"/>
      <c r="K50" s="94"/>
      <c r="L50" s="95"/>
      <c r="M50" s="95"/>
      <c r="N50" s="95"/>
      <c r="O50" s="95">
        <v>928</v>
      </c>
      <c r="P50" s="82">
        <f>SUM(C50:O50)</f>
        <v>928</v>
      </c>
      <c r="Q50" s="83"/>
      <c r="R50" s="83"/>
      <c r="S50" s="8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>
      <c r="A51" s="13"/>
      <c r="B51" s="18" t="s">
        <v>91</v>
      </c>
      <c r="C51" s="87"/>
      <c r="D51" s="87"/>
      <c r="E51" s="87"/>
      <c r="F51" s="87"/>
      <c r="G51" s="87"/>
      <c r="H51" s="87"/>
      <c r="I51" s="87"/>
      <c r="J51" s="87"/>
      <c r="K51" s="83"/>
      <c r="L51" s="81"/>
      <c r="M51" s="81"/>
      <c r="N51" s="81"/>
      <c r="O51" s="81">
        <v>169</v>
      </c>
      <c r="P51" s="82">
        <f>SUM(C51:O51)</f>
        <v>169</v>
      </c>
      <c r="Q51" s="83"/>
      <c r="R51" s="83"/>
      <c r="S51" s="8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.75" thickBot="1">
      <c r="A52" s="16" t="s">
        <v>86</v>
      </c>
      <c r="B52" s="19"/>
      <c r="C52" s="90"/>
      <c r="D52" s="90"/>
      <c r="E52" s="90"/>
      <c r="F52" s="90"/>
      <c r="G52" s="90"/>
      <c r="H52" s="90"/>
      <c r="I52" s="90"/>
      <c r="J52" s="90"/>
      <c r="K52" s="91"/>
      <c r="L52" s="92"/>
      <c r="M52" s="92"/>
      <c r="N52" s="92"/>
      <c r="O52" s="92">
        <f>SUM(O50:O51)</f>
        <v>1097</v>
      </c>
      <c r="P52" s="86"/>
      <c r="Q52" s="83"/>
      <c r="R52" s="83"/>
      <c r="S52" s="8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13" t="s">
        <v>96</v>
      </c>
      <c r="B53" s="18" t="s">
        <v>90</v>
      </c>
      <c r="C53" s="93"/>
      <c r="D53" s="93"/>
      <c r="E53" s="93"/>
      <c r="F53" s="93"/>
      <c r="G53" s="93"/>
      <c r="H53" s="93"/>
      <c r="I53" s="93"/>
      <c r="J53" s="93"/>
      <c r="K53" s="94"/>
      <c r="L53" s="95"/>
      <c r="M53" s="95"/>
      <c r="N53" s="95"/>
      <c r="O53" s="95">
        <v>1454</v>
      </c>
      <c r="P53" s="82">
        <f>SUM(C53:O53)</f>
        <v>1454</v>
      </c>
      <c r="Q53" s="83"/>
      <c r="R53" s="83"/>
      <c r="S53" s="8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>
      <c r="A54" s="13"/>
      <c r="B54" s="18" t="s">
        <v>91</v>
      </c>
      <c r="C54" s="87"/>
      <c r="D54" s="87"/>
      <c r="E54" s="87"/>
      <c r="F54" s="87"/>
      <c r="G54" s="87"/>
      <c r="H54" s="87"/>
      <c r="I54" s="87"/>
      <c r="J54" s="87"/>
      <c r="K54" s="83"/>
      <c r="L54" s="81"/>
      <c r="M54" s="81"/>
      <c r="N54" s="81"/>
      <c r="O54" s="81">
        <v>505</v>
      </c>
      <c r="P54" s="82">
        <f>SUM(C54:O54)</f>
        <v>505</v>
      </c>
      <c r="Q54" s="83"/>
      <c r="R54" s="83"/>
      <c r="S54" s="8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.75" thickBot="1">
      <c r="A55" s="16" t="s">
        <v>86</v>
      </c>
      <c r="B55" s="19"/>
      <c r="C55" s="90"/>
      <c r="D55" s="90"/>
      <c r="E55" s="90"/>
      <c r="F55" s="90"/>
      <c r="G55" s="90"/>
      <c r="H55" s="90"/>
      <c r="I55" s="90"/>
      <c r="J55" s="90"/>
      <c r="K55" s="91"/>
      <c r="L55" s="92"/>
      <c r="M55" s="92"/>
      <c r="N55" s="92"/>
      <c r="O55" s="92">
        <f>SUM(O53:O54)</f>
        <v>1959</v>
      </c>
      <c r="P55" s="86"/>
      <c r="Q55" s="83"/>
      <c r="R55" s="83"/>
      <c r="S55" s="83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>
      <c r="A56" s="13" t="s">
        <v>97</v>
      </c>
      <c r="B56" s="18" t="s">
        <v>90</v>
      </c>
      <c r="C56" s="93"/>
      <c r="D56" s="93"/>
      <c r="E56" s="93"/>
      <c r="F56" s="93"/>
      <c r="G56" s="93"/>
      <c r="H56" s="93"/>
      <c r="I56" s="93"/>
      <c r="J56" s="93"/>
      <c r="K56" s="94"/>
      <c r="L56" s="95"/>
      <c r="M56" s="95"/>
      <c r="N56" s="95"/>
      <c r="O56" s="95">
        <v>52</v>
      </c>
      <c r="P56" s="82">
        <f>SUM(C56:O56)</f>
        <v>52</v>
      </c>
      <c r="Q56" s="83"/>
      <c r="R56" s="83"/>
      <c r="S56" s="83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>
      <c r="A57" s="13"/>
      <c r="B57" s="18" t="s">
        <v>91</v>
      </c>
      <c r="C57" s="87"/>
      <c r="D57" s="87"/>
      <c r="E57" s="87"/>
      <c r="F57" s="87"/>
      <c r="G57" s="87"/>
      <c r="H57" s="87"/>
      <c r="I57" s="87"/>
      <c r="J57" s="87"/>
      <c r="K57" s="83"/>
      <c r="L57" s="81"/>
      <c r="M57" s="81"/>
      <c r="N57" s="81"/>
      <c r="O57" s="81">
        <v>33</v>
      </c>
      <c r="P57" s="82">
        <f>SUM(C57:O57)</f>
        <v>33</v>
      </c>
      <c r="Q57" s="83"/>
      <c r="R57" s="83"/>
      <c r="S57" s="83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5.75" thickBot="1">
      <c r="A58" s="16" t="s">
        <v>86</v>
      </c>
      <c r="B58" s="19"/>
      <c r="C58" s="88"/>
      <c r="D58" s="88"/>
      <c r="E58" s="88"/>
      <c r="F58" s="88"/>
      <c r="G58" s="88"/>
      <c r="H58" s="88"/>
      <c r="I58" s="88"/>
      <c r="J58" s="88"/>
      <c r="K58" s="89"/>
      <c r="L58" s="85"/>
      <c r="M58" s="85"/>
      <c r="N58" s="85"/>
      <c r="O58" s="85">
        <f>SUM(O56:O57)</f>
        <v>85</v>
      </c>
      <c r="P58" s="86"/>
      <c r="Q58" s="83"/>
      <c r="R58" s="83"/>
      <c r="S58" s="83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5">
      <c r="A59" s="13" t="s">
        <v>98</v>
      </c>
      <c r="B59" s="18" t="s">
        <v>81</v>
      </c>
      <c r="C59" s="87"/>
      <c r="D59" s="87"/>
      <c r="E59" s="87"/>
      <c r="F59" s="87"/>
      <c r="G59" s="87"/>
      <c r="H59" s="87"/>
      <c r="I59" s="87">
        <v>3</v>
      </c>
      <c r="J59" s="87">
        <v>13</v>
      </c>
      <c r="K59" s="83">
        <v>0</v>
      </c>
      <c r="L59" s="81"/>
      <c r="M59" s="81"/>
      <c r="N59" s="81"/>
      <c r="O59" s="81"/>
      <c r="P59" s="82">
        <f>SUM(C59:O59)</f>
        <v>16</v>
      </c>
      <c r="Q59" s="83"/>
      <c r="R59" s="83"/>
      <c r="S59" s="83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5">
      <c r="A60" s="13"/>
      <c r="B60" s="18" t="s">
        <v>82</v>
      </c>
      <c r="C60" s="87"/>
      <c r="D60" s="87"/>
      <c r="E60" s="87"/>
      <c r="F60" s="87"/>
      <c r="G60" s="87"/>
      <c r="H60" s="87"/>
      <c r="I60" s="87"/>
      <c r="J60" s="87">
        <v>0</v>
      </c>
      <c r="K60" s="83">
        <v>0</v>
      </c>
      <c r="L60" s="81"/>
      <c r="M60" s="81"/>
      <c r="N60" s="81"/>
      <c r="O60" s="81"/>
      <c r="P60" s="82">
        <f>SUM(C60:O60)</f>
        <v>0</v>
      </c>
      <c r="Q60" s="83"/>
      <c r="R60" s="83"/>
      <c r="S60" s="83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5">
      <c r="A61" s="13"/>
      <c r="B61" s="18" t="s">
        <v>83</v>
      </c>
      <c r="C61" s="87"/>
      <c r="D61" s="87"/>
      <c r="E61" s="87"/>
      <c r="F61" s="87"/>
      <c r="G61" s="87"/>
      <c r="H61" s="87"/>
      <c r="I61" s="87"/>
      <c r="J61" s="87"/>
      <c r="K61" s="83"/>
      <c r="L61" s="81">
        <v>1</v>
      </c>
      <c r="M61" s="81"/>
      <c r="N61" s="81"/>
      <c r="O61" s="81"/>
      <c r="P61" s="82">
        <f>SUM(C61:O61)</f>
        <v>1</v>
      </c>
      <c r="Q61" s="83"/>
      <c r="R61" s="83"/>
      <c r="S61" s="83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5">
      <c r="A62" s="13"/>
      <c r="B62" s="18" t="s">
        <v>90</v>
      </c>
      <c r="C62" s="87"/>
      <c r="D62" s="87"/>
      <c r="E62" s="87"/>
      <c r="F62" s="87"/>
      <c r="G62" s="87"/>
      <c r="H62" s="87"/>
      <c r="I62" s="87"/>
      <c r="J62" s="87"/>
      <c r="K62" s="83"/>
      <c r="L62" s="81"/>
      <c r="M62" s="81"/>
      <c r="N62" s="81"/>
      <c r="O62" s="81">
        <v>11400</v>
      </c>
      <c r="P62" s="82">
        <f>SUM(C62:O62)</f>
        <v>11400</v>
      </c>
      <c r="Q62" s="83"/>
      <c r="R62" s="83"/>
      <c r="S62" s="8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5">
      <c r="A63" s="13"/>
      <c r="B63" s="18" t="s">
        <v>91</v>
      </c>
      <c r="C63" s="87"/>
      <c r="D63" s="87"/>
      <c r="E63" s="87"/>
      <c r="F63" s="87"/>
      <c r="G63" s="87"/>
      <c r="H63" s="87"/>
      <c r="I63" s="87"/>
      <c r="J63" s="87"/>
      <c r="K63" s="83"/>
      <c r="L63" s="81"/>
      <c r="M63" s="81"/>
      <c r="N63" s="81"/>
      <c r="O63" s="81">
        <v>6</v>
      </c>
      <c r="P63" s="82">
        <f>SUM(C63:O63)</f>
        <v>6</v>
      </c>
      <c r="Q63" s="83"/>
      <c r="R63" s="83"/>
      <c r="S63" s="8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5.75" thickBot="1">
      <c r="A64" s="16" t="s">
        <v>86</v>
      </c>
      <c r="B64" s="17"/>
      <c r="C64" s="85">
        <f aca="true" t="shared" si="6" ref="C64:O64">SUM(C59:C63)</f>
        <v>0</v>
      </c>
      <c r="D64" s="85">
        <f t="shared" si="6"/>
        <v>0</v>
      </c>
      <c r="E64" s="85">
        <f t="shared" si="6"/>
        <v>0</v>
      </c>
      <c r="F64" s="85">
        <f t="shared" si="6"/>
        <v>0</v>
      </c>
      <c r="G64" s="85">
        <f t="shared" si="6"/>
        <v>0</v>
      </c>
      <c r="H64" s="85">
        <f t="shared" si="6"/>
        <v>0</v>
      </c>
      <c r="I64" s="85">
        <f t="shared" si="6"/>
        <v>3</v>
      </c>
      <c r="J64" s="85">
        <f t="shared" si="6"/>
        <v>13</v>
      </c>
      <c r="K64" s="85">
        <f t="shared" si="6"/>
        <v>0</v>
      </c>
      <c r="L64" s="85">
        <f t="shared" si="6"/>
        <v>1</v>
      </c>
      <c r="M64" s="85">
        <f t="shared" si="6"/>
        <v>0</v>
      </c>
      <c r="N64" s="85">
        <f t="shared" si="6"/>
        <v>0</v>
      </c>
      <c r="O64" s="85">
        <f t="shared" si="6"/>
        <v>11406</v>
      </c>
      <c r="P64" s="86"/>
      <c r="Q64" s="83"/>
      <c r="R64" s="83"/>
      <c r="S64" s="83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5">
      <c r="A65" s="13" t="s">
        <v>99</v>
      </c>
      <c r="B65" s="4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2">
        <f aca="true" t="shared" si="7" ref="P65:P70">SUM(C65:O65)</f>
        <v>0</v>
      </c>
      <c r="Q65" s="83"/>
      <c r="R65" s="83"/>
      <c r="S65" s="8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5">
      <c r="A66" s="13" t="s">
        <v>100</v>
      </c>
      <c r="B66" s="18" t="s">
        <v>81</v>
      </c>
      <c r="C66" s="87"/>
      <c r="D66" s="87"/>
      <c r="E66" s="87"/>
      <c r="F66" s="87"/>
      <c r="G66" s="87"/>
      <c r="H66" s="87">
        <v>2</v>
      </c>
      <c r="I66" s="87">
        <v>196</v>
      </c>
      <c r="J66" s="87">
        <v>2</v>
      </c>
      <c r="K66" s="83">
        <v>0</v>
      </c>
      <c r="L66" s="81"/>
      <c r="M66" s="81"/>
      <c r="N66" s="81"/>
      <c r="O66" s="81"/>
      <c r="P66" s="82">
        <f t="shared" si="7"/>
        <v>200</v>
      </c>
      <c r="Q66" s="83"/>
      <c r="R66" s="83"/>
      <c r="S66" s="83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5">
      <c r="A67" s="13"/>
      <c r="B67" s="18" t="s">
        <v>82</v>
      </c>
      <c r="C67" s="87"/>
      <c r="D67" s="87"/>
      <c r="E67" s="87"/>
      <c r="F67" s="87"/>
      <c r="G67" s="87"/>
      <c r="H67" s="87"/>
      <c r="I67" s="87">
        <v>0</v>
      </c>
      <c r="J67" s="87">
        <v>25</v>
      </c>
      <c r="K67" s="83">
        <v>3</v>
      </c>
      <c r="L67" s="81"/>
      <c r="M67" s="81"/>
      <c r="N67" s="81"/>
      <c r="O67" s="81"/>
      <c r="P67" s="82">
        <f t="shared" si="7"/>
        <v>28</v>
      </c>
      <c r="Q67" s="83"/>
      <c r="R67" s="83"/>
      <c r="S67" s="8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5">
      <c r="A68" s="13"/>
      <c r="B68" s="18" t="s">
        <v>83</v>
      </c>
      <c r="C68" s="87"/>
      <c r="D68" s="87"/>
      <c r="E68" s="87"/>
      <c r="F68" s="87"/>
      <c r="G68" s="87"/>
      <c r="H68" s="87"/>
      <c r="I68" s="87"/>
      <c r="J68" s="87"/>
      <c r="K68" s="83">
        <v>30</v>
      </c>
      <c r="L68" s="81">
        <v>2</v>
      </c>
      <c r="M68" s="81"/>
      <c r="N68" s="81"/>
      <c r="O68" s="81"/>
      <c r="P68" s="82">
        <f t="shared" si="7"/>
        <v>32</v>
      </c>
      <c r="Q68" s="83"/>
      <c r="R68" s="83"/>
      <c r="S68" s="8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5">
      <c r="A69" s="13"/>
      <c r="B69" s="18" t="s">
        <v>90</v>
      </c>
      <c r="C69" s="87"/>
      <c r="D69" s="87"/>
      <c r="E69" s="87"/>
      <c r="F69" s="87"/>
      <c r="G69" s="87"/>
      <c r="H69" s="87"/>
      <c r="I69" s="87"/>
      <c r="J69" s="87"/>
      <c r="K69" s="83"/>
      <c r="L69" s="81"/>
      <c r="M69" s="81"/>
      <c r="N69" s="81"/>
      <c r="O69" s="81">
        <v>2</v>
      </c>
      <c r="P69" s="82">
        <f t="shared" si="7"/>
        <v>2</v>
      </c>
      <c r="Q69" s="83"/>
      <c r="R69" s="83"/>
      <c r="S69" s="8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5">
      <c r="A70" s="9"/>
      <c r="B70" s="18" t="s">
        <v>91</v>
      </c>
      <c r="C70" s="96"/>
      <c r="D70" s="96"/>
      <c r="E70" s="96"/>
      <c r="F70" s="96"/>
      <c r="G70" s="96"/>
      <c r="H70" s="96"/>
      <c r="I70" s="96"/>
      <c r="J70" s="96"/>
      <c r="K70" s="97"/>
      <c r="L70" s="98"/>
      <c r="M70" s="98"/>
      <c r="N70" s="98"/>
      <c r="O70" s="98">
        <v>1</v>
      </c>
      <c r="P70" s="99">
        <f t="shared" si="7"/>
        <v>1</v>
      </c>
      <c r="Q70" s="83"/>
      <c r="R70" s="83"/>
      <c r="S70" s="83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5">
      <c r="A71" s="9" t="s">
        <v>86</v>
      </c>
      <c r="B71" s="20"/>
      <c r="C71" s="96">
        <f aca="true" t="shared" si="8" ref="C71:N71">SUM(C66:C69)</f>
        <v>0</v>
      </c>
      <c r="D71" s="96">
        <f t="shared" si="8"/>
        <v>0</v>
      </c>
      <c r="E71" s="96">
        <f t="shared" si="8"/>
        <v>0</v>
      </c>
      <c r="F71" s="96">
        <f t="shared" si="8"/>
        <v>0</v>
      </c>
      <c r="G71" s="96">
        <f t="shared" si="8"/>
        <v>0</v>
      </c>
      <c r="H71" s="96">
        <f t="shared" si="8"/>
        <v>2</v>
      </c>
      <c r="I71" s="96">
        <f t="shared" si="8"/>
        <v>196</v>
      </c>
      <c r="J71" s="96">
        <f t="shared" si="8"/>
        <v>27</v>
      </c>
      <c r="K71" s="96">
        <f t="shared" si="8"/>
        <v>33</v>
      </c>
      <c r="L71" s="96">
        <f t="shared" si="8"/>
        <v>2</v>
      </c>
      <c r="M71" s="96">
        <f t="shared" si="8"/>
        <v>0</v>
      </c>
      <c r="N71" s="96">
        <f t="shared" si="8"/>
        <v>0</v>
      </c>
      <c r="O71" s="96">
        <f>SUM(O66:O70)</f>
        <v>3</v>
      </c>
      <c r="P71" s="99"/>
      <c r="Q71" s="83"/>
      <c r="R71" s="83"/>
      <c r="S71" s="8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5">
      <c r="A72" s="13" t="s">
        <v>101</v>
      </c>
      <c r="B72" s="18" t="s">
        <v>81</v>
      </c>
      <c r="C72" s="87"/>
      <c r="D72" s="87"/>
      <c r="E72" s="87"/>
      <c r="F72" s="87"/>
      <c r="G72" s="87"/>
      <c r="H72" s="87"/>
      <c r="I72" s="87">
        <v>106</v>
      </c>
      <c r="J72" s="87">
        <v>0</v>
      </c>
      <c r="K72" s="83">
        <v>0</v>
      </c>
      <c r="L72" s="81">
        <v>0</v>
      </c>
      <c r="M72" s="81"/>
      <c r="N72" s="81"/>
      <c r="O72" s="81"/>
      <c r="P72" s="82">
        <f>SUM(C72:O72)</f>
        <v>106</v>
      </c>
      <c r="Q72" s="83"/>
      <c r="R72" s="83"/>
      <c r="S72" s="83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5">
      <c r="A73" s="9" t="s">
        <v>102</v>
      </c>
      <c r="B73" s="23" t="s">
        <v>82</v>
      </c>
      <c r="C73" s="96"/>
      <c r="D73" s="96"/>
      <c r="E73" s="96"/>
      <c r="F73" s="96"/>
      <c r="G73" s="96"/>
      <c r="H73" s="96"/>
      <c r="I73" s="96"/>
      <c r="J73" s="96">
        <v>-1</v>
      </c>
      <c r="K73" s="97">
        <v>0</v>
      </c>
      <c r="L73" s="98">
        <v>0</v>
      </c>
      <c r="M73" s="98"/>
      <c r="N73" s="98"/>
      <c r="O73" s="98"/>
      <c r="P73" s="82">
        <f>SUM(C73:O73)</f>
        <v>-1</v>
      </c>
      <c r="Q73" s="83"/>
      <c r="R73" s="83"/>
      <c r="S73" s="8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5">
      <c r="A74" s="9" t="s">
        <v>86</v>
      </c>
      <c r="B74" s="23"/>
      <c r="C74" s="96">
        <f aca="true" t="shared" si="9" ref="C74:N74">SUM(C72:C73)</f>
        <v>0</v>
      </c>
      <c r="D74" s="96">
        <f t="shared" si="9"/>
        <v>0</v>
      </c>
      <c r="E74" s="96">
        <f t="shared" si="9"/>
        <v>0</v>
      </c>
      <c r="F74" s="96">
        <f t="shared" si="9"/>
        <v>0</v>
      </c>
      <c r="G74" s="96">
        <f t="shared" si="9"/>
        <v>0</v>
      </c>
      <c r="H74" s="96">
        <f t="shared" si="9"/>
        <v>0</v>
      </c>
      <c r="I74" s="96">
        <f t="shared" si="9"/>
        <v>106</v>
      </c>
      <c r="J74" s="96">
        <f t="shared" si="9"/>
        <v>-1</v>
      </c>
      <c r="K74" s="97">
        <f t="shared" si="9"/>
        <v>0</v>
      </c>
      <c r="L74" s="98">
        <f t="shared" si="9"/>
        <v>0</v>
      </c>
      <c r="M74" s="98">
        <f t="shared" si="9"/>
        <v>0</v>
      </c>
      <c r="N74" s="98">
        <f t="shared" si="9"/>
        <v>0</v>
      </c>
      <c r="O74" s="98"/>
      <c r="P74" s="99"/>
      <c r="Q74" s="83"/>
      <c r="R74" s="83"/>
      <c r="S74" s="8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5">
      <c r="A75" s="13" t="s">
        <v>101</v>
      </c>
      <c r="B75" s="18" t="s">
        <v>81</v>
      </c>
      <c r="C75" s="87"/>
      <c r="D75" s="87"/>
      <c r="E75" s="87"/>
      <c r="F75" s="87"/>
      <c r="G75" s="87"/>
      <c r="H75" s="87"/>
      <c r="I75" s="87">
        <v>1070</v>
      </c>
      <c r="J75" s="87">
        <v>23</v>
      </c>
      <c r="K75" s="83">
        <v>-1</v>
      </c>
      <c r="L75" s="81">
        <v>0</v>
      </c>
      <c r="M75" s="81"/>
      <c r="N75" s="81"/>
      <c r="O75" s="81"/>
      <c r="P75" s="82">
        <f aca="true" t="shared" si="10" ref="P75:P80">SUM(C75:O75)</f>
        <v>1092</v>
      </c>
      <c r="Q75" s="83"/>
      <c r="R75" s="83"/>
      <c r="S75" s="83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5">
      <c r="A76" s="13" t="s">
        <v>103</v>
      </c>
      <c r="B76" s="18" t="s">
        <v>82</v>
      </c>
      <c r="C76" s="87"/>
      <c r="D76" s="87"/>
      <c r="E76" s="87"/>
      <c r="F76" s="87"/>
      <c r="G76" s="87"/>
      <c r="H76" s="87"/>
      <c r="I76" s="87"/>
      <c r="J76" s="87">
        <v>18</v>
      </c>
      <c r="K76" s="83">
        <v>0</v>
      </c>
      <c r="L76" s="81">
        <v>0</v>
      </c>
      <c r="M76" s="81"/>
      <c r="N76" s="81"/>
      <c r="O76" s="81"/>
      <c r="P76" s="82">
        <f t="shared" si="10"/>
        <v>18</v>
      </c>
      <c r="Q76" s="83"/>
      <c r="R76" s="83"/>
      <c r="S76" s="8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5">
      <c r="A77" s="13"/>
      <c r="B77" s="18" t="s">
        <v>84</v>
      </c>
      <c r="C77" s="87"/>
      <c r="D77" s="87"/>
      <c r="E77" s="87"/>
      <c r="F77" s="87"/>
      <c r="G77" s="87"/>
      <c r="H77" s="87"/>
      <c r="I77" s="87"/>
      <c r="J77" s="87"/>
      <c r="K77" s="83"/>
      <c r="L77" s="81">
        <v>1</v>
      </c>
      <c r="M77" s="81"/>
      <c r="N77" s="81"/>
      <c r="O77" s="81"/>
      <c r="P77" s="82">
        <f t="shared" si="10"/>
        <v>1</v>
      </c>
      <c r="Q77" s="83"/>
      <c r="R77" s="83"/>
      <c r="S77" s="83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5">
      <c r="A78" s="13"/>
      <c r="B78" s="18" t="s">
        <v>94</v>
      </c>
      <c r="C78" s="87"/>
      <c r="D78" s="87"/>
      <c r="E78" s="87"/>
      <c r="F78" s="87"/>
      <c r="G78" s="87"/>
      <c r="H78" s="87"/>
      <c r="I78" s="87"/>
      <c r="J78" s="87"/>
      <c r="K78" s="83"/>
      <c r="L78" s="81"/>
      <c r="M78" s="81"/>
      <c r="N78" s="81">
        <v>2</v>
      </c>
      <c r="O78" s="81"/>
      <c r="P78" s="82">
        <f t="shared" si="10"/>
        <v>2</v>
      </c>
      <c r="Q78" s="83"/>
      <c r="R78" s="83"/>
      <c r="S78" s="83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5">
      <c r="A79" s="13"/>
      <c r="B79" s="18" t="s">
        <v>90</v>
      </c>
      <c r="C79" s="87"/>
      <c r="D79" s="87"/>
      <c r="E79" s="87"/>
      <c r="F79" s="87"/>
      <c r="G79" s="87"/>
      <c r="H79" s="87"/>
      <c r="I79" s="87"/>
      <c r="J79" s="87"/>
      <c r="K79" s="83"/>
      <c r="L79" s="81"/>
      <c r="M79" s="81"/>
      <c r="N79" s="81"/>
      <c r="O79" s="81">
        <v>2</v>
      </c>
      <c r="P79" s="82">
        <f t="shared" si="10"/>
        <v>2</v>
      </c>
      <c r="Q79" s="83"/>
      <c r="R79" s="83"/>
      <c r="S79" s="83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5">
      <c r="A80" s="13"/>
      <c r="B80" s="18" t="s">
        <v>91</v>
      </c>
      <c r="C80" s="87"/>
      <c r="D80" s="87"/>
      <c r="E80" s="87"/>
      <c r="F80" s="87"/>
      <c r="G80" s="87"/>
      <c r="H80" s="87"/>
      <c r="I80" s="87"/>
      <c r="J80" s="87"/>
      <c r="K80" s="83"/>
      <c r="L80" s="81"/>
      <c r="M80" s="81"/>
      <c r="N80" s="81"/>
      <c r="O80" s="81">
        <v>0</v>
      </c>
      <c r="P80" s="82">
        <f t="shared" si="10"/>
        <v>0</v>
      </c>
      <c r="Q80" s="83"/>
      <c r="R80" s="83"/>
      <c r="S80" s="8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5">
      <c r="A81" s="24" t="s">
        <v>86</v>
      </c>
      <c r="B81" s="20"/>
      <c r="C81" s="90">
        <f aca="true" t="shared" si="11" ref="C81:O81">SUM(C75:C80)</f>
        <v>0</v>
      </c>
      <c r="D81" s="90">
        <f t="shared" si="11"/>
        <v>0</v>
      </c>
      <c r="E81" s="90">
        <f t="shared" si="11"/>
        <v>0</v>
      </c>
      <c r="F81" s="90">
        <f t="shared" si="11"/>
        <v>0</v>
      </c>
      <c r="G81" s="90">
        <f t="shared" si="11"/>
        <v>0</v>
      </c>
      <c r="H81" s="90">
        <f t="shared" si="11"/>
        <v>0</v>
      </c>
      <c r="I81" s="90">
        <f t="shared" si="11"/>
        <v>1070</v>
      </c>
      <c r="J81" s="90">
        <f t="shared" si="11"/>
        <v>41</v>
      </c>
      <c r="K81" s="90">
        <f t="shared" si="11"/>
        <v>-1</v>
      </c>
      <c r="L81" s="90">
        <f t="shared" si="11"/>
        <v>1</v>
      </c>
      <c r="M81" s="90">
        <f t="shared" si="11"/>
        <v>0</v>
      </c>
      <c r="N81" s="90">
        <f t="shared" si="11"/>
        <v>2</v>
      </c>
      <c r="O81" s="90">
        <f t="shared" si="11"/>
        <v>2</v>
      </c>
      <c r="P81" s="100"/>
      <c r="Q81" s="83"/>
      <c r="R81" s="83"/>
      <c r="S81" s="83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5">
      <c r="A82" s="13" t="s">
        <v>104</v>
      </c>
      <c r="B82" s="18" t="s">
        <v>81</v>
      </c>
      <c r="C82" s="87"/>
      <c r="D82" s="87"/>
      <c r="E82" s="87"/>
      <c r="F82" s="87"/>
      <c r="G82" s="87"/>
      <c r="H82" s="87"/>
      <c r="I82" s="87">
        <v>13</v>
      </c>
      <c r="J82" s="87">
        <v>0</v>
      </c>
      <c r="K82" s="83">
        <v>0</v>
      </c>
      <c r="L82" s="81">
        <v>0</v>
      </c>
      <c r="M82" s="81"/>
      <c r="N82" s="81"/>
      <c r="O82" s="81"/>
      <c r="P82" s="82">
        <f>SUM(C82:O82)</f>
        <v>13</v>
      </c>
      <c r="Q82" s="83"/>
      <c r="R82" s="83"/>
      <c r="S82" s="83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5">
      <c r="A83" s="13"/>
      <c r="B83" s="18" t="s">
        <v>82</v>
      </c>
      <c r="C83" s="87"/>
      <c r="D83" s="87"/>
      <c r="E83" s="87"/>
      <c r="F83" s="87"/>
      <c r="G83" s="87"/>
      <c r="H83" s="87"/>
      <c r="I83" s="87">
        <v>5</v>
      </c>
      <c r="J83" s="87">
        <v>1</v>
      </c>
      <c r="K83" s="83">
        <v>0</v>
      </c>
      <c r="L83" s="81">
        <v>0</v>
      </c>
      <c r="M83" s="81"/>
      <c r="N83" s="81"/>
      <c r="O83" s="81"/>
      <c r="P83" s="82">
        <f>SUM(C83:O83)</f>
        <v>6</v>
      </c>
      <c r="Q83" s="83"/>
      <c r="R83" s="83"/>
      <c r="S83" s="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5">
      <c r="A84" s="13"/>
      <c r="B84" s="18" t="s">
        <v>83</v>
      </c>
      <c r="C84" s="87"/>
      <c r="D84" s="87"/>
      <c r="E84" s="87"/>
      <c r="F84" s="87"/>
      <c r="G84" s="87"/>
      <c r="H84" s="87"/>
      <c r="I84" s="87"/>
      <c r="J84" s="87"/>
      <c r="K84" s="83">
        <v>1</v>
      </c>
      <c r="L84" s="81">
        <v>0</v>
      </c>
      <c r="M84" s="81"/>
      <c r="N84" s="81"/>
      <c r="O84" s="81"/>
      <c r="P84" s="82">
        <f>SUM(C84:O84)</f>
        <v>1</v>
      </c>
      <c r="Q84" s="83"/>
      <c r="R84" s="83"/>
      <c r="S84" s="8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5">
      <c r="A85" s="13"/>
      <c r="B85" s="18" t="s">
        <v>90</v>
      </c>
      <c r="C85" s="87"/>
      <c r="D85" s="87"/>
      <c r="E85" s="87"/>
      <c r="F85" s="87"/>
      <c r="G85" s="87"/>
      <c r="H85" s="87"/>
      <c r="I85" s="87"/>
      <c r="J85" s="87"/>
      <c r="K85" s="83"/>
      <c r="L85" s="81"/>
      <c r="M85" s="81"/>
      <c r="N85" s="81"/>
      <c r="O85" s="81">
        <v>3</v>
      </c>
      <c r="P85" s="82">
        <f>SUM(C85:O85)</f>
        <v>3</v>
      </c>
      <c r="Q85" s="83"/>
      <c r="R85" s="83"/>
      <c r="S85" s="83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5">
      <c r="A86" s="13"/>
      <c r="B86" s="18" t="s">
        <v>91</v>
      </c>
      <c r="C86" s="87"/>
      <c r="D86" s="87"/>
      <c r="E86" s="87"/>
      <c r="F86" s="87"/>
      <c r="G86" s="87"/>
      <c r="H86" s="87"/>
      <c r="I86" s="87"/>
      <c r="J86" s="87"/>
      <c r="K86" s="83"/>
      <c r="L86" s="81"/>
      <c r="M86" s="81"/>
      <c r="N86" s="81"/>
      <c r="O86" s="81">
        <v>4</v>
      </c>
      <c r="P86" s="82">
        <f>SUM(C86:O86)</f>
        <v>4</v>
      </c>
      <c r="Q86" s="83"/>
      <c r="R86" s="83"/>
      <c r="S86" s="83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15">
      <c r="A87" s="25" t="s">
        <v>86</v>
      </c>
      <c r="B87" s="22"/>
      <c r="C87" s="93">
        <f aca="true" t="shared" si="12" ref="C87:O87">SUM(C82:C86)</f>
        <v>0</v>
      </c>
      <c r="D87" s="93">
        <f t="shared" si="12"/>
        <v>0</v>
      </c>
      <c r="E87" s="93">
        <f t="shared" si="12"/>
        <v>0</v>
      </c>
      <c r="F87" s="93">
        <f t="shared" si="12"/>
        <v>0</v>
      </c>
      <c r="G87" s="93">
        <f t="shared" si="12"/>
        <v>0</v>
      </c>
      <c r="H87" s="93">
        <f t="shared" si="12"/>
        <v>0</v>
      </c>
      <c r="I87" s="93">
        <f t="shared" si="12"/>
        <v>18</v>
      </c>
      <c r="J87" s="93">
        <f t="shared" si="12"/>
        <v>1</v>
      </c>
      <c r="K87" s="93">
        <f t="shared" si="12"/>
        <v>1</v>
      </c>
      <c r="L87" s="93">
        <f t="shared" si="12"/>
        <v>0</v>
      </c>
      <c r="M87" s="93">
        <f t="shared" si="12"/>
        <v>0</v>
      </c>
      <c r="N87" s="93">
        <f t="shared" si="12"/>
        <v>0</v>
      </c>
      <c r="O87" s="93">
        <f t="shared" si="12"/>
        <v>7</v>
      </c>
      <c r="P87" s="101"/>
      <c r="Q87" s="83"/>
      <c r="R87" s="83"/>
      <c r="S87" s="83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5">
      <c r="A88" s="24" t="s">
        <v>105</v>
      </c>
      <c r="B88" s="20" t="s">
        <v>82</v>
      </c>
      <c r="C88" s="90"/>
      <c r="D88" s="90"/>
      <c r="E88" s="90"/>
      <c r="F88" s="90"/>
      <c r="G88" s="90"/>
      <c r="H88" s="90"/>
      <c r="I88" s="90"/>
      <c r="J88" s="90">
        <v>0</v>
      </c>
      <c r="K88" s="91">
        <v>0</v>
      </c>
      <c r="L88" s="92">
        <v>0</v>
      </c>
      <c r="M88" s="92">
        <v>0</v>
      </c>
      <c r="N88" s="92">
        <v>0</v>
      </c>
      <c r="O88" s="92">
        <v>0</v>
      </c>
      <c r="P88" s="82">
        <f>SUM(C88:O88)</f>
        <v>0</v>
      </c>
      <c r="Q88" s="83"/>
      <c r="R88" s="83"/>
      <c r="S88" s="83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5">
      <c r="A89" s="9" t="s">
        <v>86</v>
      </c>
      <c r="B89" s="23"/>
      <c r="C89" s="96">
        <f aca="true" t="shared" si="13" ref="C89:I89">C88</f>
        <v>0</v>
      </c>
      <c r="D89" s="96">
        <f t="shared" si="13"/>
        <v>0</v>
      </c>
      <c r="E89" s="96">
        <f t="shared" si="13"/>
        <v>0</v>
      </c>
      <c r="F89" s="96">
        <f t="shared" si="13"/>
        <v>0</v>
      </c>
      <c r="G89" s="96">
        <f t="shared" si="13"/>
        <v>0</v>
      </c>
      <c r="H89" s="96">
        <f t="shared" si="13"/>
        <v>0</v>
      </c>
      <c r="I89" s="96">
        <f t="shared" si="13"/>
        <v>0</v>
      </c>
      <c r="J89" s="96">
        <v>0</v>
      </c>
      <c r="K89" s="97">
        <f>K88</f>
        <v>0</v>
      </c>
      <c r="L89" s="98">
        <f>L88</f>
        <v>0</v>
      </c>
      <c r="M89" s="98">
        <f>M88</f>
        <v>0</v>
      </c>
      <c r="N89" s="98">
        <f>N88</f>
        <v>0</v>
      </c>
      <c r="O89" s="98"/>
      <c r="P89" s="99"/>
      <c r="Q89" s="83"/>
      <c r="R89" s="83"/>
      <c r="S89" s="8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5">
      <c r="A90" s="9" t="s">
        <v>106</v>
      </c>
      <c r="B90" s="23" t="s">
        <v>81</v>
      </c>
      <c r="C90" s="96"/>
      <c r="D90" s="96"/>
      <c r="E90" s="96"/>
      <c r="F90" s="96"/>
      <c r="G90" s="96"/>
      <c r="H90" s="96"/>
      <c r="I90" s="96">
        <v>2</v>
      </c>
      <c r="J90" s="96">
        <v>0</v>
      </c>
      <c r="K90" s="97">
        <v>0</v>
      </c>
      <c r="L90" s="98">
        <v>0</v>
      </c>
      <c r="M90" s="98">
        <v>0</v>
      </c>
      <c r="N90" s="98">
        <v>0</v>
      </c>
      <c r="O90" s="98">
        <v>0</v>
      </c>
      <c r="P90" s="82">
        <f>SUM(C90:O90)</f>
        <v>2</v>
      </c>
      <c r="Q90" s="83"/>
      <c r="R90" s="83"/>
      <c r="S90" s="83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15">
      <c r="A91" s="9" t="s">
        <v>86</v>
      </c>
      <c r="B91" s="23"/>
      <c r="C91" s="96">
        <f aca="true" t="shared" si="14" ref="C91:O91">C90</f>
        <v>0</v>
      </c>
      <c r="D91" s="96">
        <f t="shared" si="14"/>
        <v>0</v>
      </c>
      <c r="E91" s="96">
        <f t="shared" si="14"/>
        <v>0</v>
      </c>
      <c r="F91" s="96">
        <f t="shared" si="14"/>
        <v>0</v>
      </c>
      <c r="G91" s="96">
        <f t="shared" si="14"/>
        <v>0</v>
      </c>
      <c r="H91" s="96">
        <f t="shared" si="14"/>
        <v>0</v>
      </c>
      <c r="I91" s="96">
        <f t="shared" si="14"/>
        <v>2</v>
      </c>
      <c r="J91" s="96">
        <f t="shared" si="14"/>
        <v>0</v>
      </c>
      <c r="K91" s="97">
        <f t="shared" si="14"/>
        <v>0</v>
      </c>
      <c r="L91" s="98">
        <f t="shared" si="14"/>
        <v>0</v>
      </c>
      <c r="M91" s="98">
        <f t="shared" si="14"/>
        <v>0</v>
      </c>
      <c r="N91" s="98">
        <f t="shared" si="14"/>
        <v>0</v>
      </c>
      <c r="O91" s="98">
        <f t="shared" si="14"/>
        <v>0</v>
      </c>
      <c r="P91" s="99"/>
      <c r="Q91" s="83"/>
      <c r="R91" s="83"/>
      <c r="S91" s="83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5">
      <c r="A92" s="13" t="s">
        <v>107</v>
      </c>
      <c r="B92" s="18"/>
      <c r="C92" s="87"/>
      <c r="D92" s="87"/>
      <c r="E92" s="87"/>
      <c r="F92" s="87"/>
      <c r="G92" s="87"/>
      <c r="H92" s="87"/>
      <c r="I92" s="87"/>
      <c r="J92" s="87"/>
      <c r="K92" s="83"/>
      <c r="L92" s="81"/>
      <c r="M92" s="81"/>
      <c r="N92" s="81"/>
      <c r="O92" s="81"/>
      <c r="P92" s="82"/>
      <c r="Q92" s="83"/>
      <c r="R92" s="83"/>
      <c r="S92" s="83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5">
      <c r="A93" s="13"/>
      <c r="B93" s="18" t="s">
        <v>81</v>
      </c>
      <c r="C93" s="87">
        <f aca="true" t="shared" si="15" ref="C93:O93">C66+C72+C75+C82+C90</f>
        <v>0</v>
      </c>
      <c r="D93" s="87">
        <f t="shared" si="15"/>
        <v>0</v>
      </c>
      <c r="E93" s="87">
        <f t="shared" si="15"/>
        <v>0</v>
      </c>
      <c r="F93" s="87">
        <f t="shared" si="15"/>
        <v>0</v>
      </c>
      <c r="G93" s="87">
        <f t="shared" si="15"/>
        <v>0</v>
      </c>
      <c r="H93" s="87">
        <f t="shared" si="15"/>
        <v>2</v>
      </c>
      <c r="I93" s="87">
        <f t="shared" si="15"/>
        <v>1387</v>
      </c>
      <c r="J93" s="87">
        <f t="shared" si="15"/>
        <v>25</v>
      </c>
      <c r="K93" s="83">
        <f t="shared" si="15"/>
        <v>-1</v>
      </c>
      <c r="L93" s="81">
        <f t="shared" si="15"/>
        <v>0</v>
      </c>
      <c r="M93" s="81">
        <f t="shared" si="15"/>
        <v>0</v>
      </c>
      <c r="N93" s="81">
        <f t="shared" si="15"/>
        <v>0</v>
      </c>
      <c r="O93" s="81">
        <f t="shared" si="15"/>
        <v>0</v>
      </c>
      <c r="P93" s="82">
        <f aca="true" t="shared" si="16" ref="P93:P99">SUM(C93:O93)</f>
        <v>1413</v>
      </c>
      <c r="Q93" s="83"/>
      <c r="R93" s="102"/>
      <c r="S93" s="8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5">
      <c r="A94" s="13"/>
      <c r="B94" s="18" t="s">
        <v>82</v>
      </c>
      <c r="C94" s="87">
        <f aca="true" t="shared" si="17" ref="C94:O94">C67+C73+C76+C83+C88</f>
        <v>0</v>
      </c>
      <c r="D94" s="87">
        <f t="shared" si="17"/>
        <v>0</v>
      </c>
      <c r="E94" s="87">
        <f t="shared" si="17"/>
        <v>0</v>
      </c>
      <c r="F94" s="87">
        <f t="shared" si="17"/>
        <v>0</v>
      </c>
      <c r="G94" s="87">
        <f t="shared" si="17"/>
        <v>0</v>
      </c>
      <c r="H94" s="87">
        <f t="shared" si="17"/>
        <v>0</v>
      </c>
      <c r="I94" s="87">
        <f t="shared" si="17"/>
        <v>5</v>
      </c>
      <c r="J94" s="87">
        <f t="shared" si="17"/>
        <v>43</v>
      </c>
      <c r="K94" s="83">
        <f t="shared" si="17"/>
        <v>3</v>
      </c>
      <c r="L94" s="81">
        <f t="shared" si="17"/>
        <v>0</v>
      </c>
      <c r="M94" s="81">
        <f t="shared" si="17"/>
        <v>0</v>
      </c>
      <c r="N94" s="81">
        <f t="shared" si="17"/>
        <v>0</v>
      </c>
      <c r="O94" s="81">
        <f t="shared" si="17"/>
        <v>0</v>
      </c>
      <c r="P94" s="82">
        <f t="shared" si="16"/>
        <v>51</v>
      </c>
      <c r="Q94" s="83"/>
      <c r="R94" s="102"/>
      <c r="S94" s="83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5">
      <c r="A95" s="13"/>
      <c r="B95" s="18" t="s">
        <v>83</v>
      </c>
      <c r="C95" s="87"/>
      <c r="D95" s="87"/>
      <c r="E95" s="87"/>
      <c r="F95" s="87"/>
      <c r="G95" s="87"/>
      <c r="H95" s="87"/>
      <c r="I95" s="87"/>
      <c r="J95" s="87"/>
      <c r="K95" s="83">
        <f>K68+K84</f>
        <v>31</v>
      </c>
      <c r="L95" s="81">
        <f>L68+L84</f>
        <v>2</v>
      </c>
      <c r="M95" s="81">
        <f>M68+M84</f>
        <v>0</v>
      </c>
      <c r="N95" s="81">
        <f>N68+N84</f>
        <v>0</v>
      </c>
      <c r="O95" s="81">
        <f>O68+O84</f>
        <v>0</v>
      </c>
      <c r="P95" s="82">
        <f t="shared" si="16"/>
        <v>33</v>
      </c>
      <c r="Q95" s="83"/>
      <c r="R95" s="83"/>
      <c r="S95" s="83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5">
      <c r="A96" s="13"/>
      <c r="B96" s="18" t="s">
        <v>84</v>
      </c>
      <c r="C96" s="87"/>
      <c r="D96" s="87"/>
      <c r="E96" s="87"/>
      <c r="F96" s="87"/>
      <c r="G96" s="87"/>
      <c r="H96" s="87"/>
      <c r="I96" s="87"/>
      <c r="J96" s="87"/>
      <c r="K96" s="83"/>
      <c r="L96" s="81">
        <f>L77</f>
        <v>1</v>
      </c>
      <c r="M96" s="81">
        <f>M77</f>
        <v>0</v>
      </c>
      <c r="N96" s="81">
        <f>N77</f>
        <v>0</v>
      </c>
      <c r="O96" s="81">
        <f>O77</f>
        <v>0</v>
      </c>
      <c r="P96" s="82">
        <f t="shared" si="16"/>
        <v>1</v>
      </c>
      <c r="Q96" s="83"/>
      <c r="R96" s="83"/>
      <c r="S96" s="83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5">
      <c r="A97" s="13"/>
      <c r="B97" s="18" t="s">
        <v>94</v>
      </c>
      <c r="C97" s="87"/>
      <c r="D97" s="87"/>
      <c r="E97" s="87"/>
      <c r="F97" s="87"/>
      <c r="G97" s="87"/>
      <c r="H97" s="87"/>
      <c r="I97" s="87"/>
      <c r="J97" s="87"/>
      <c r="K97" s="83"/>
      <c r="L97" s="81"/>
      <c r="M97" s="81">
        <v>0</v>
      </c>
      <c r="N97" s="81">
        <f>N78</f>
        <v>2</v>
      </c>
      <c r="O97" s="81">
        <f>O78</f>
        <v>0</v>
      </c>
      <c r="P97" s="82">
        <f t="shared" si="16"/>
        <v>2</v>
      </c>
      <c r="Q97" s="83"/>
      <c r="R97" s="83"/>
      <c r="S97" s="83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5">
      <c r="A98" s="13"/>
      <c r="B98" s="18" t="s">
        <v>90</v>
      </c>
      <c r="C98" s="87"/>
      <c r="D98" s="87"/>
      <c r="E98" s="87"/>
      <c r="F98" s="87"/>
      <c r="G98" s="87"/>
      <c r="H98" s="87"/>
      <c r="I98" s="87"/>
      <c r="J98" s="87"/>
      <c r="K98" s="83"/>
      <c r="L98" s="81"/>
      <c r="M98" s="81"/>
      <c r="N98" s="81"/>
      <c r="O98" s="81">
        <f>O69+O79+O85</f>
        <v>7</v>
      </c>
      <c r="P98" s="82">
        <f t="shared" si="16"/>
        <v>7</v>
      </c>
      <c r="Q98" s="83"/>
      <c r="R98" s="83"/>
      <c r="S98" s="83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5">
      <c r="A99" s="13"/>
      <c r="B99" s="18" t="s">
        <v>91</v>
      </c>
      <c r="C99" s="87"/>
      <c r="D99" s="87"/>
      <c r="E99" s="87"/>
      <c r="F99" s="87"/>
      <c r="G99" s="87"/>
      <c r="H99" s="87"/>
      <c r="I99" s="87"/>
      <c r="J99" s="87"/>
      <c r="K99" s="83"/>
      <c r="L99" s="81"/>
      <c r="M99" s="81"/>
      <c r="N99" s="81"/>
      <c r="O99" s="81">
        <f>O70+O80+O86</f>
        <v>5</v>
      </c>
      <c r="P99" s="82">
        <f t="shared" si="16"/>
        <v>5</v>
      </c>
      <c r="Q99" s="83"/>
      <c r="R99" s="83"/>
      <c r="S99" s="83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5.75" thickBot="1">
      <c r="A100" s="16" t="s">
        <v>86</v>
      </c>
      <c r="B100" s="19"/>
      <c r="C100" s="88">
        <f aca="true" t="shared" si="18" ref="C100:O100">SUM(C93:C99)</f>
        <v>0</v>
      </c>
      <c r="D100" s="88">
        <f t="shared" si="18"/>
        <v>0</v>
      </c>
      <c r="E100" s="88">
        <f t="shared" si="18"/>
        <v>0</v>
      </c>
      <c r="F100" s="88">
        <f t="shared" si="18"/>
        <v>0</v>
      </c>
      <c r="G100" s="88">
        <f t="shared" si="18"/>
        <v>0</v>
      </c>
      <c r="H100" s="88">
        <f t="shared" si="18"/>
        <v>2</v>
      </c>
      <c r="I100" s="88">
        <f t="shared" si="18"/>
        <v>1392</v>
      </c>
      <c r="J100" s="88">
        <f t="shared" si="18"/>
        <v>68</v>
      </c>
      <c r="K100" s="88">
        <f t="shared" si="18"/>
        <v>33</v>
      </c>
      <c r="L100" s="88">
        <f t="shared" si="18"/>
        <v>3</v>
      </c>
      <c r="M100" s="88">
        <f t="shared" si="18"/>
        <v>0</v>
      </c>
      <c r="N100" s="88">
        <f t="shared" si="18"/>
        <v>2</v>
      </c>
      <c r="O100" s="88">
        <f t="shared" si="18"/>
        <v>12</v>
      </c>
      <c r="P100" s="86"/>
      <c r="Q100" s="83"/>
      <c r="R100" s="102"/>
      <c r="S100" s="102"/>
      <c r="T100" s="1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5">
      <c r="A101" s="13" t="s">
        <v>108</v>
      </c>
      <c r="B101" s="18"/>
      <c r="C101" s="87"/>
      <c r="D101" s="87"/>
      <c r="E101" s="87"/>
      <c r="F101" s="87"/>
      <c r="G101" s="87"/>
      <c r="H101" s="87"/>
      <c r="I101" s="87"/>
      <c r="J101" s="87"/>
      <c r="K101" s="83"/>
      <c r="L101" s="81"/>
      <c r="M101" s="81"/>
      <c r="N101" s="81"/>
      <c r="O101" s="81"/>
      <c r="P101" s="82"/>
      <c r="Q101" s="83"/>
      <c r="R101" s="83"/>
      <c r="S101" s="83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5">
      <c r="A102" s="13"/>
      <c r="B102" s="18" t="s">
        <v>68</v>
      </c>
      <c r="C102" s="87">
        <f aca="true" t="shared" si="19" ref="C102:O102">C7+C28</f>
        <v>171030</v>
      </c>
      <c r="D102" s="87">
        <f t="shared" si="19"/>
        <v>56642</v>
      </c>
      <c r="E102" s="87">
        <f t="shared" si="19"/>
        <v>4659</v>
      </c>
      <c r="F102" s="87">
        <f t="shared" si="19"/>
        <v>660</v>
      </c>
      <c r="G102" s="87">
        <f t="shared" si="19"/>
        <v>326</v>
      </c>
      <c r="H102" s="87">
        <f t="shared" si="19"/>
        <v>0</v>
      </c>
      <c r="I102" s="87">
        <f t="shared" si="19"/>
        <v>0</v>
      </c>
      <c r="J102" s="87">
        <f t="shared" si="19"/>
        <v>0</v>
      </c>
      <c r="K102" s="83">
        <f t="shared" si="19"/>
        <v>0</v>
      </c>
      <c r="L102" s="81">
        <f t="shared" si="19"/>
        <v>0</v>
      </c>
      <c r="M102" s="81">
        <f t="shared" si="19"/>
        <v>0</v>
      </c>
      <c r="N102" s="81">
        <f t="shared" si="19"/>
        <v>0</v>
      </c>
      <c r="O102" s="81">
        <f t="shared" si="19"/>
        <v>0</v>
      </c>
      <c r="P102" s="82">
        <f aca="true" t="shared" si="20" ref="P102:P114">SUM(C102:O102)</f>
        <v>233317</v>
      </c>
      <c r="Q102" s="83"/>
      <c r="R102" s="83"/>
      <c r="S102" s="83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5">
      <c r="A103" s="13"/>
      <c r="B103" s="18" t="s">
        <v>70</v>
      </c>
      <c r="C103" s="87">
        <f aca="true" t="shared" si="21" ref="C103:O103">C8+C19+C29</f>
        <v>34932</v>
      </c>
      <c r="D103" s="87">
        <f t="shared" si="21"/>
        <v>419119</v>
      </c>
      <c r="E103" s="87">
        <f t="shared" si="21"/>
        <v>173588</v>
      </c>
      <c r="F103" s="87">
        <f t="shared" si="21"/>
        <v>3569</v>
      </c>
      <c r="G103" s="87">
        <f t="shared" si="21"/>
        <v>1810</v>
      </c>
      <c r="H103" s="87">
        <f t="shared" si="21"/>
        <v>0</v>
      </c>
      <c r="I103" s="87">
        <f t="shared" si="21"/>
        <v>2</v>
      </c>
      <c r="J103" s="87">
        <f t="shared" si="21"/>
        <v>0</v>
      </c>
      <c r="K103" s="83">
        <f t="shared" si="21"/>
        <v>0</v>
      </c>
      <c r="L103" s="81">
        <f t="shared" si="21"/>
        <v>0</v>
      </c>
      <c r="M103" s="81">
        <f t="shared" si="21"/>
        <v>0</v>
      </c>
      <c r="N103" s="81">
        <f t="shared" si="21"/>
        <v>0</v>
      </c>
      <c r="O103" s="81">
        <f t="shared" si="21"/>
        <v>0</v>
      </c>
      <c r="P103" s="82">
        <f t="shared" si="20"/>
        <v>633020</v>
      </c>
      <c r="Q103" s="83"/>
      <c r="R103" s="83"/>
      <c r="S103" s="8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5">
      <c r="A104" s="13"/>
      <c r="B104" s="18" t="s">
        <v>73</v>
      </c>
      <c r="C104" s="87">
        <f aca="true" t="shared" si="22" ref="C104:O104">C9+C20+C30</f>
        <v>0</v>
      </c>
      <c r="D104" s="87">
        <f t="shared" si="22"/>
        <v>98475</v>
      </c>
      <c r="E104" s="87">
        <f t="shared" si="22"/>
        <v>175842</v>
      </c>
      <c r="F104" s="87">
        <f t="shared" si="22"/>
        <v>85082</v>
      </c>
      <c r="G104" s="87">
        <f t="shared" si="22"/>
        <v>-215</v>
      </c>
      <c r="H104" s="87">
        <f t="shared" si="22"/>
        <v>198</v>
      </c>
      <c r="I104" s="87">
        <f t="shared" si="22"/>
        <v>38</v>
      </c>
      <c r="J104" s="87">
        <f t="shared" si="22"/>
        <v>-25</v>
      </c>
      <c r="K104" s="83">
        <f t="shared" si="22"/>
        <v>-2</v>
      </c>
      <c r="L104" s="81">
        <f t="shared" si="22"/>
        <v>0</v>
      </c>
      <c r="M104" s="81">
        <f t="shared" si="22"/>
        <v>0</v>
      </c>
      <c r="N104" s="81">
        <f t="shared" si="22"/>
        <v>0</v>
      </c>
      <c r="O104" s="81">
        <f t="shared" si="22"/>
        <v>0</v>
      </c>
      <c r="P104" s="82">
        <f t="shared" si="20"/>
        <v>359393</v>
      </c>
      <c r="Q104" s="83"/>
      <c r="R104" s="83"/>
      <c r="S104" s="83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5">
      <c r="A105" s="13"/>
      <c r="B105" s="18" t="s">
        <v>76</v>
      </c>
      <c r="C105" s="87">
        <f aca="true" t="shared" si="23" ref="C105:O105">C10+C21+C31</f>
        <v>0</v>
      </c>
      <c r="D105" s="87">
        <f t="shared" si="23"/>
        <v>0</v>
      </c>
      <c r="E105" s="87">
        <f t="shared" si="23"/>
        <v>6830</v>
      </c>
      <c r="F105" s="87">
        <f t="shared" si="23"/>
        <v>194812</v>
      </c>
      <c r="G105" s="87">
        <f t="shared" si="23"/>
        <v>2102</v>
      </c>
      <c r="H105" s="87">
        <f t="shared" si="23"/>
        <v>199</v>
      </c>
      <c r="I105" s="87">
        <f t="shared" si="23"/>
        <v>0</v>
      </c>
      <c r="J105" s="87">
        <f t="shared" si="23"/>
        <v>11</v>
      </c>
      <c r="K105" s="83">
        <f t="shared" si="23"/>
        <v>0</v>
      </c>
      <c r="L105" s="81">
        <f t="shared" si="23"/>
        <v>0</v>
      </c>
      <c r="M105" s="81">
        <f t="shared" si="23"/>
        <v>0</v>
      </c>
      <c r="N105" s="81">
        <f t="shared" si="23"/>
        <v>0</v>
      </c>
      <c r="O105" s="81">
        <f t="shared" si="23"/>
        <v>0</v>
      </c>
      <c r="P105" s="82">
        <f t="shared" si="20"/>
        <v>203954</v>
      </c>
      <c r="Q105" s="83">
        <f>P10+P21+P31</f>
        <v>203954</v>
      </c>
      <c r="R105" s="83"/>
      <c r="S105" s="83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15">
      <c r="A106" s="13"/>
      <c r="B106" s="18" t="s">
        <v>79</v>
      </c>
      <c r="C106" s="87">
        <f aca="true" t="shared" si="24" ref="C106:O106">C11+C22+C32</f>
        <v>0</v>
      </c>
      <c r="D106" s="87">
        <f t="shared" si="24"/>
        <v>0</v>
      </c>
      <c r="E106" s="87">
        <f t="shared" si="24"/>
        <v>0</v>
      </c>
      <c r="F106" s="87">
        <f t="shared" si="24"/>
        <v>4479</v>
      </c>
      <c r="G106" s="87">
        <f t="shared" si="24"/>
        <v>114483</v>
      </c>
      <c r="H106" s="87">
        <f t="shared" si="24"/>
        <v>2350</v>
      </c>
      <c r="I106" s="87">
        <f t="shared" si="24"/>
        <v>-51</v>
      </c>
      <c r="J106" s="87">
        <f t="shared" si="24"/>
        <v>-7</v>
      </c>
      <c r="K106" s="83">
        <f t="shared" si="24"/>
        <v>1</v>
      </c>
      <c r="L106" s="81">
        <f t="shared" si="24"/>
        <v>2</v>
      </c>
      <c r="M106" s="81">
        <f t="shared" si="24"/>
        <v>0</v>
      </c>
      <c r="N106" s="81">
        <f t="shared" si="24"/>
        <v>0</v>
      </c>
      <c r="O106" s="81">
        <f t="shared" si="24"/>
        <v>0</v>
      </c>
      <c r="P106" s="82">
        <f t="shared" si="20"/>
        <v>121257</v>
      </c>
      <c r="Q106" s="83">
        <f>P11+P22+P32</f>
        <v>121257</v>
      </c>
      <c r="R106" s="83"/>
      <c r="S106" s="83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15">
      <c r="A107" s="13"/>
      <c r="B107" s="18" t="s">
        <v>80</v>
      </c>
      <c r="C107" s="87">
        <f aca="true" t="shared" si="25" ref="C107:O107">C12+C23+C33</f>
        <v>0</v>
      </c>
      <c r="D107" s="87">
        <f t="shared" si="25"/>
        <v>0</v>
      </c>
      <c r="E107" s="87">
        <f t="shared" si="25"/>
        <v>0</v>
      </c>
      <c r="F107" s="87">
        <f t="shared" si="25"/>
        <v>0</v>
      </c>
      <c r="G107" s="87">
        <f t="shared" si="25"/>
        <v>25288</v>
      </c>
      <c r="H107" s="87">
        <f t="shared" si="25"/>
        <v>168618</v>
      </c>
      <c r="I107" s="87">
        <f t="shared" si="25"/>
        <v>1037</v>
      </c>
      <c r="J107" s="87">
        <f t="shared" si="25"/>
        <v>157</v>
      </c>
      <c r="K107" s="83">
        <f t="shared" si="25"/>
        <v>0</v>
      </c>
      <c r="L107" s="81">
        <f t="shared" si="25"/>
        <v>1</v>
      </c>
      <c r="M107" s="81">
        <f t="shared" si="25"/>
        <v>0</v>
      </c>
      <c r="N107" s="81">
        <f t="shared" si="25"/>
        <v>0</v>
      </c>
      <c r="O107" s="81">
        <f t="shared" si="25"/>
        <v>0</v>
      </c>
      <c r="P107" s="82">
        <f t="shared" si="20"/>
        <v>195101</v>
      </c>
      <c r="Q107" s="83">
        <f>P12+P23+P33</f>
        <v>195101</v>
      </c>
      <c r="R107" s="83"/>
      <c r="S107" s="83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15">
      <c r="A108" s="13"/>
      <c r="B108" s="18" t="s">
        <v>81</v>
      </c>
      <c r="C108" s="87">
        <f aca="true" t="shared" si="26" ref="C108:O108">C13+C24+C34+C59+C93</f>
        <v>0</v>
      </c>
      <c r="D108" s="87">
        <f t="shared" si="26"/>
        <v>0</v>
      </c>
      <c r="E108" s="87">
        <f t="shared" si="26"/>
        <v>0</v>
      </c>
      <c r="F108" s="87">
        <f t="shared" si="26"/>
        <v>0</v>
      </c>
      <c r="G108" s="87">
        <f t="shared" si="26"/>
        <v>0</v>
      </c>
      <c r="H108" s="87">
        <f t="shared" si="26"/>
        <v>1443</v>
      </c>
      <c r="I108" s="87">
        <f t="shared" si="26"/>
        <v>380488</v>
      </c>
      <c r="J108" s="87">
        <f t="shared" si="26"/>
        <v>5176</v>
      </c>
      <c r="K108" s="83">
        <f t="shared" si="26"/>
        <v>51</v>
      </c>
      <c r="L108" s="81">
        <f t="shared" si="26"/>
        <v>0</v>
      </c>
      <c r="M108" s="81">
        <f t="shared" si="26"/>
        <v>0</v>
      </c>
      <c r="N108" s="81">
        <f t="shared" si="26"/>
        <v>0</v>
      </c>
      <c r="O108" s="81">
        <f t="shared" si="26"/>
        <v>0</v>
      </c>
      <c r="P108" s="82">
        <f t="shared" si="20"/>
        <v>387158</v>
      </c>
      <c r="Q108" s="83">
        <f>P13+P24+P34+P59+P93</f>
        <v>387158</v>
      </c>
      <c r="R108" s="83"/>
      <c r="S108" s="8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15">
      <c r="A109" s="13"/>
      <c r="B109" s="18" t="s">
        <v>82</v>
      </c>
      <c r="C109" s="87">
        <f aca="true" t="shared" si="27" ref="C109:H109">C14+C25+C60+C94</f>
        <v>0</v>
      </c>
      <c r="D109" s="87">
        <f t="shared" si="27"/>
        <v>0</v>
      </c>
      <c r="E109" s="87">
        <f t="shared" si="27"/>
        <v>0</v>
      </c>
      <c r="F109" s="87">
        <f t="shared" si="27"/>
        <v>0</v>
      </c>
      <c r="G109" s="87">
        <f t="shared" si="27"/>
        <v>0</v>
      </c>
      <c r="H109" s="87">
        <f t="shared" si="27"/>
        <v>0</v>
      </c>
      <c r="I109" s="87">
        <f>I14+I25+I35+I60+I94</f>
        <v>2442</v>
      </c>
      <c r="J109" s="87">
        <f aca="true" t="shared" si="28" ref="J109:O109">J14+J25+J60+J35+J94</f>
        <v>684015</v>
      </c>
      <c r="K109" s="83">
        <f t="shared" si="28"/>
        <v>4323</v>
      </c>
      <c r="L109" s="81">
        <f t="shared" si="28"/>
        <v>20</v>
      </c>
      <c r="M109" s="81">
        <f t="shared" si="28"/>
        <v>-162</v>
      </c>
      <c r="N109" s="81">
        <f t="shared" si="28"/>
        <v>-32</v>
      </c>
      <c r="O109" s="81">
        <f t="shared" si="28"/>
        <v>-3</v>
      </c>
      <c r="P109" s="82">
        <f t="shared" si="20"/>
        <v>690603</v>
      </c>
      <c r="Q109" s="83">
        <f>P14+P25+P60+P35+P94</f>
        <v>690603</v>
      </c>
      <c r="R109" s="83"/>
      <c r="S109" s="8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15">
      <c r="A110" s="13"/>
      <c r="B110" s="18" t="s">
        <v>83</v>
      </c>
      <c r="C110" s="87">
        <f aca="true" t="shared" si="29" ref="C110:I110">C15+C26</f>
        <v>0</v>
      </c>
      <c r="D110" s="87">
        <f t="shared" si="29"/>
        <v>0</v>
      </c>
      <c r="E110" s="87">
        <f t="shared" si="29"/>
        <v>0</v>
      </c>
      <c r="F110" s="87">
        <f t="shared" si="29"/>
        <v>0</v>
      </c>
      <c r="G110" s="87">
        <f t="shared" si="29"/>
        <v>0</v>
      </c>
      <c r="H110" s="87">
        <f t="shared" si="29"/>
        <v>0</v>
      </c>
      <c r="I110" s="87">
        <f t="shared" si="29"/>
        <v>0</v>
      </c>
      <c r="J110" s="87">
        <f>J15+J26+J36</f>
        <v>4068</v>
      </c>
      <c r="K110" s="83">
        <f>K15+K26+K36+K40+K95</f>
        <v>271430</v>
      </c>
      <c r="L110" s="81">
        <f>L15+L26+L36+L40+L95+L61</f>
        <v>659</v>
      </c>
      <c r="M110" s="81">
        <f>M15+M26+M36+M40+M44+M95+M61</f>
        <v>-75</v>
      </c>
      <c r="N110" s="81">
        <f>N15+N26+N36+N40+N44+N95+N61</f>
        <v>-4</v>
      </c>
      <c r="O110" s="81">
        <f>O15+O26+O36+O40+O44+O95+O61</f>
        <v>0</v>
      </c>
      <c r="P110" s="82">
        <f t="shared" si="20"/>
        <v>276078</v>
      </c>
      <c r="Q110" s="83">
        <f>P15+P26+P36+P40+P44+P95+P61</f>
        <v>276078</v>
      </c>
      <c r="R110" s="83"/>
      <c r="S110" s="8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15">
      <c r="A111" s="13"/>
      <c r="B111" s="18" t="s">
        <v>84</v>
      </c>
      <c r="C111" s="87">
        <v>0</v>
      </c>
      <c r="D111" s="87">
        <v>0</v>
      </c>
      <c r="E111" s="87">
        <v>0</v>
      </c>
      <c r="F111" s="87">
        <v>0</v>
      </c>
      <c r="G111" s="87"/>
      <c r="H111" s="87"/>
      <c r="I111" s="87"/>
      <c r="J111" s="87"/>
      <c r="K111" s="83">
        <f>K16</f>
        <v>1493</v>
      </c>
      <c r="L111" s="81">
        <f>L16+L45+L96</f>
        <v>58958</v>
      </c>
      <c r="M111" s="81">
        <f>M16+M45+M96</f>
        <v>27</v>
      </c>
      <c r="N111" s="81">
        <f>N16+N45+N96</f>
        <v>2</v>
      </c>
      <c r="O111" s="81">
        <f>O16+O45+O96</f>
        <v>-2</v>
      </c>
      <c r="P111" s="82">
        <f t="shared" si="20"/>
        <v>60478</v>
      </c>
      <c r="Q111" s="83">
        <f>P16+P45+P96</f>
        <v>60478</v>
      </c>
      <c r="R111" s="83"/>
      <c r="S111" s="8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15">
      <c r="A112" s="13"/>
      <c r="B112" s="18" t="s">
        <v>94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3">
        <v>0</v>
      </c>
      <c r="L112" s="81">
        <v>0</v>
      </c>
      <c r="M112" s="81">
        <v>0</v>
      </c>
      <c r="N112" s="81">
        <f>N46+N97</f>
        <v>6</v>
      </c>
      <c r="O112" s="81">
        <f>O46+O97</f>
        <v>-4</v>
      </c>
      <c r="P112" s="103">
        <f t="shared" si="20"/>
        <v>2</v>
      </c>
      <c r="Q112" s="81">
        <f>P46+P97</f>
        <v>2</v>
      </c>
      <c r="R112" s="83"/>
      <c r="S112" s="8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15">
      <c r="A113" s="13"/>
      <c r="B113" s="18" t="s">
        <v>90</v>
      </c>
      <c r="C113" s="87"/>
      <c r="D113" s="87"/>
      <c r="E113" s="87"/>
      <c r="F113" s="87"/>
      <c r="G113" s="87"/>
      <c r="H113" s="87"/>
      <c r="I113" s="87"/>
      <c r="J113" s="87"/>
      <c r="K113" s="83"/>
      <c r="L113" s="81"/>
      <c r="M113" s="81"/>
      <c r="N113" s="81"/>
      <c r="O113" s="81">
        <f>O37+O41+O47+O50+O53+O56+O62+O98</f>
        <v>137758</v>
      </c>
      <c r="P113" s="103">
        <f t="shared" si="20"/>
        <v>137758</v>
      </c>
      <c r="Q113" s="81">
        <f>P37+P41+P47+P50+P53+P56+P62+P98</f>
        <v>137758</v>
      </c>
      <c r="R113" s="83"/>
      <c r="S113" s="8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15">
      <c r="A114" s="13"/>
      <c r="B114" s="18" t="s">
        <v>91</v>
      </c>
      <c r="C114" s="87"/>
      <c r="D114" s="87"/>
      <c r="E114" s="87"/>
      <c r="F114" s="87"/>
      <c r="G114" s="87"/>
      <c r="H114" s="87"/>
      <c r="I114" s="87"/>
      <c r="J114" s="87"/>
      <c r="K114" s="83"/>
      <c r="L114" s="81"/>
      <c r="M114" s="81"/>
      <c r="N114" s="81"/>
      <c r="O114" s="81">
        <f>O38+O42+O48+O51+O54+O57+O63+O99</f>
        <v>19462</v>
      </c>
      <c r="P114" s="103">
        <f t="shared" si="20"/>
        <v>19462</v>
      </c>
      <c r="Q114" s="81">
        <f>P38+P42+P48+P51+P54+P57+P63+P99</f>
        <v>19462</v>
      </c>
      <c r="R114" s="83"/>
      <c r="S114" s="83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15.75" thickBot="1">
      <c r="A115" s="16" t="s">
        <v>86</v>
      </c>
      <c r="B115" s="17"/>
      <c r="C115" s="89">
        <f aca="true" t="shared" si="30" ref="C115:O115">SUM(C102:C114)</f>
        <v>205962</v>
      </c>
      <c r="D115" s="89">
        <f t="shared" si="30"/>
        <v>574236</v>
      </c>
      <c r="E115" s="89">
        <f t="shared" si="30"/>
        <v>360919</v>
      </c>
      <c r="F115" s="89">
        <f t="shared" si="30"/>
        <v>288602</v>
      </c>
      <c r="G115" s="89">
        <f t="shared" si="30"/>
        <v>143794</v>
      </c>
      <c r="H115" s="89">
        <f t="shared" si="30"/>
        <v>172808</v>
      </c>
      <c r="I115" s="89">
        <f t="shared" si="30"/>
        <v>383956</v>
      </c>
      <c r="J115" s="89">
        <f t="shared" si="30"/>
        <v>693395</v>
      </c>
      <c r="K115" s="89">
        <f t="shared" si="30"/>
        <v>277296</v>
      </c>
      <c r="L115" s="89">
        <f t="shared" si="30"/>
        <v>59640</v>
      </c>
      <c r="M115" s="89">
        <f t="shared" si="30"/>
        <v>-210</v>
      </c>
      <c r="N115" s="89">
        <f t="shared" si="30"/>
        <v>-28</v>
      </c>
      <c r="O115" s="89">
        <f t="shared" si="30"/>
        <v>157211</v>
      </c>
      <c r="P115" s="104"/>
      <c r="Q115" s="83">
        <f>SUM(P101:P114)</f>
        <v>3317581</v>
      </c>
      <c r="R115" s="83"/>
      <c r="S115" s="83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15">
      <c r="A116" s="26"/>
      <c r="B116" s="26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83">
        <f>SUM(C115:O115)</f>
        <v>3317581</v>
      </c>
      <c r="R116" s="83"/>
      <c r="S116" s="83"/>
      <c r="T116" s="1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18">
      <c r="A117" s="3" t="s">
        <v>109</v>
      </c>
      <c r="B117" s="3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6"/>
      <c r="R117" s="83"/>
      <c r="S117" s="83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14"/>
      <c r="AJ117" s="4"/>
      <c r="AK117" s="4"/>
      <c r="AL117" s="4"/>
      <c r="AM117" s="4"/>
      <c r="AN117" s="4"/>
    </row>
    <row r="118" spans="1:40" ht="18">
      <c r="A118" s="3" t="s">
        <v>40</v>
      </c>
      <c r="B118" s="3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7"/>
      <c r="Q118" s="106"/>
      <c r="R118" s="83"/>
      <c r="S118" s="83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14"/>
      <c r="AJ118" s="4"/>
      <c r="AK118" s="4"/>
      <c r="AL118" s="4"/>
      <c r="AM118" s="4"/>
      <c r="AN118" s="4"/>
    </row>
    <row r="119" spans="1:40" ht="15">
      <c r="A119" s="26" t="s">
        <v>43</v>
      </c>
      <c r="B119" s="26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83"/>
      <c r="R119" s="83"/>
      <c r="S119" s="83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15.75" thickBot="1">
      <c r="A120" s="4"/>
      <c r="B120" s="26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8"/>
      <c r="Q120" s="83"/>
      <c r="R120" s="83"/>
      <c r="S120" s="83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14"/>
      <c r="AJ120" s="4"/>
      <c r="AK120" s="4"/>
      <c r="AL120" s="4"/>
      <c r="AM120" s="4"/>
      <c r="AN120" s="4"/>
    </row>
    <row r="121" spans="1:40" ht="15">
      <c r="A121" s="5"/>
      <c r="B121" s="6"/>
      <c r="C121" s="109" t="s">
        <v>48</v>
      </c>
      <c r="D121" s="110" t="s">
        <v>49</v>
      </c>
      <c r="E121" s="110" t="s">
        <v>50</v>
      </c>
      <c r="F121" s="110" t="s">
        <v>51</v>
      </c>
      <c r="G121" s="110" t="s">
        <v>52</v>
      </c>
      <c r="H121" s="110" t="s">
        <v>53</v>
      </c>
      <c r="I121" s="110" t="s">
        <v>54</v>
      </c>
      <c r="J121" s="110" t="s">
        <v>55</v>
      </c>
      <c r="K121" s="110" t="s">
        <v>56</v>
      </c>
      <c r="L121" s="110" t="s">
        <v>57</v>
      </c>
      <c r="M121" s="110" t="s">
        <v>58</v>
      </c>
      <c r="N121" s="110" t="s">
        <v>59</v>
      </c>
      <c r="O121" s="110" t="s">
        <v>60</v>
      </c>
      <c r="P121" s="111" t="s">
        <v>61</v>
      </c>
      <c r="Q121" s="83"/>
      <c r="R121" s="83"/>
      <c r="S121" s="83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15">
      <c r="A122" s="9"/>
      <c r="B122" s="10"/>
      <c r="C122" s="112" t="s">
        <v>64</v>
      </c>
      <c r="D122" s="112" t="s">
        <v>64</v>
      </c>
      <c r="E122" s="112" t="s">
        <v>64</v>
      </c>
      <c r="F122" s="112" t="s">
        <v>64</v>
      </c>
      <c r="G122" s="112" t="s">
        <v>64</v>
      </c>
      <c r="H122" s="112" t="s">
        <v>64</v>
      </c>
      <c r="I122" s="112" t="s">
        <v>64</v>
      </c>
      <c r="J122" s="112" t="s">
        <v>64</v>
      </c>
      <c r="K122" s="112" t="s">
        <v>64</v>
      </c>
      <c r="L122" s="112" t="s">
        <v>64</v>
      </c>
      <c r="M122" s="112" t="s">
        <v>64</v>
      </c>
      <c r="N122" s="112" t="s">
        <v>64</v>
      </c>
      <c r="O122" s="112" t="s">
        <v>64</v>
      </c>
      <c r="P122" s="113" t="s">
        <v>110</v>
      </c>
      <c r="Q122" s="83"/>
      <c r="R122" s="83"/>
      <c r="S122" s="83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14"/>
      <c r="AJ122" s="4"/>
      <c r="AK122" s="4"/>
      <c r="AL122" s="4"/>
      <c r="AM122" s="4"/>
      <c r="AN122" s="4"/>
    </row>
    <row r="123" spans="1:40" ht="15">
      <c r="A123" s="13"/>
      <c r="B123" s="4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2"/>
      <c r="Q123" s="83"/>
      <c r="R123" s="83"/>
      <c r="S123" s="8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14"/>
      <c r="AJ123" s="4"/>
      <c r="AK123" s="4"/>
      <c r="AL123" s="4"/>
      <c r="AM123" s="4"/>
      <c r="AN123" s="4"/>
    </row>
    <row r="124" spans="1:40" ht="15">
      <c r="A124" s="13" t="s">
        <v>111</v>
      </c>
      <c r="B124" s="4" t="s">
        <v>68</v>
      </c>
      <c r="C124" s="81">
        <v>25355</v>
      </c>
      <c r="D124" s="81">
        <v>748</v>
      </c>
      <c r="E124" s="81">
        <v>51</v>
      </c>
      <c r="F124" s="81"/>
      <c r="G124" s="81"/>
      <c r="H124" s="81">
        <v>34</v>
      </c>
      <c r="I124" s="81"/>
      <c r="J124" s="81">
        <v>0</v>
      </c>
      <c r="K124" s="81"/>
      <c r="L124" s="81"/>
      <c r="M124" s="81"/>
      <c r="N124" s="81"/>
      <c r="O124" s="81"/>
      <c r="P124" s="82">
        <f aca="true" t="shared" si="31" ref="P124:P131">SUM(C124:O124)</f>
        <v>26188</v>
      </c>
      <c r="Q124" s="83"/>
      <c r="R124" s="83"/>
      <c r="S124" s="83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4"/>
    </row>
    <row r="125" spans="1:40" ht="15">
      <c r="A125" s="13"/>
      <c r="B125" s="4" t="s">
        <v>79</v>
      </c>
      <c r="C125" s="81"/>
      <c r="D125" s="81"/>
      <c r="E125" s="81"/>
      <c r="F125" s="81"/>
      <c r="G125" s="81">
        <v>1133</v>
      </c>
      <c r="H125" s="81"/>
      <c r="I125" s="81"/>
      <c r="J125" s="81">
        <v>-11</v>
      </c>
      <c r="K125" s="81"/>
      <c r="L125" s="81"/>
      <c r="M125" s="81"/>
      <c r="N125" s="81"/>
      <c r="O125" s="81"/>
      <c r="P125" s="82">
        <f t="shared" si="31"/>
        <v>1122</v>
      </c>
      <c r="Q125" s="83"/>
      <c r="R125" s="83"/>
      <c r="S125" s="83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14"/>
    </row>
    <row r="126" spans="1:40" ht="15">
      <c r="A126" s="13"/>
      <c r="B126" s="4" t="s">
        <v>80</v>
      </c>
      <c r="C126" s="81"/>
      <c r="D126" s="81"/>
      <c r="E126" s="81"/>
      <c r="F126" s="81"/>
      <c r="G126" s="81">
        <v>1083</v>
      </c>
      <c r="H126" s="81">
        <v>7185</v>
      </c>
      <c r="I126" s="81">
        <v>-49</v>
      </c>
      <c r="J126" s="81">
        <v>0</v>
      </c>
      <c r="K126" s="81"/>
      <c r="L126" s="81"/>
      <c r="M126" s="81"/>
      <c r="N126" s="81"/>
      <c r="O126" s="81"/>
      <c r="P126" s="82">
        <f t="shared" si="31"/>
        <v>8219</v>
      </c>
      <c r="Q126" s="83"/>
      <c r="R126" s="83"/>
      <c r="S126" s="83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14"/>
    </row>
    <row r="127" spans="1:40" ht="15">
      <c r="A127" s="13"/>
      <c r="B127" s="4" t="s">
        <v>81</v>
      </c>
      <c r="C127" s="81"/>
      <c r="D127" s="81"/>
      <c r="E127" s="81"/>
      <c r="F127" s="81"/>
      <c r="G127" s="81"/>
      <c r="H127" s="81">
        <v>7258</v>
      </c>
      <c r="I127" s="81">
        <v>18331</v>
      </c>
      <c r="J127" s="81">
        <v>97</v>
      </c>
      <c r="K127" s="81">
        <v>8</v>
      </c>
      <c r="L127" s="81"/>
      <c r="M127" s="81"/>
      <c r="N127" s="81"/>
      <c r="O127" s="81"/>
      <c r="P127" s="82">
        <f t="shared" si="31"/>
        <v>25694</v>
      </c>
      <c r="Q127" s="83"/>
      <c r="R127" s="83"/>
      <c r="S127" s="83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5">
      <c r="A128" s="13"/>
      <c r="B128" s="4" t="s">
        <v>82</v>
      </c>
      <c r="C128" s="81"/>
      <c r="D128" s="81"/>
      <c r="E128" s="81"/>
      <c r="F128" s="81"/>
      <c r="G128" s="81"/>
      <c r="H128" s="81"/>
      <c r="I128" s="81">
        <v>12134</v>
      </c>
      <c r="J128" s="81">
        <v>41617</v>
      </c>
      <c r="K128" s="81">
        <v>-2</v>
      </c>
      <c r="L128" s="81"/>
      <c r="M128" s="81">
        <v>-3</v>
      </c>
      <c r="N128" s="81">
        <v>0</v>
      </c>
      <c r="O128" s="81">
        <v>0</v>
      </c>
      <c r="P128" s="82">
        <f t="shared" si="31"/>
        <v>53746</v>
      </c>
      <c r="Q128" s="83"/>
      <c r="R128" s="83"/>
      <c r="S128" s="83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15">
      <c r="A129" s="13"/>
      <c r="B129" s="18" t="s">
        <v>83</v>
      </c>
      <c r="C129" s="87"/>
      <c r="D129" s="87"/>
      <c r="E129" s="87"/>
      <c r="F129" s="87"/>
      <c r="G129" s="87"/>
      <c r="H129" s="87"/>
      <c r="I129" s="87"/>
      <c r="J129" s="87">
        <v>44927</v>
      </c>
      <c r="K129" s="83">
        <v>170212</v>
      </c>
      <c r="L129" s="81">
        <v>-395</v>
      </c>
      <c r="M129" s="81">
        <v>1</v>
      </c>
      <c r="N129" s="81">
        <v>0</v>
      </c>
      <c r="O129" s="81">
        <v>0</v>
      </c>
      <c r="P129" s="82">
        <f t="shared" si="31"/>
        <v>214745</v>
      </c>
      <c r="Q129" s="83"/>
      <c r="R129" s="83"/>
      <c r="S129" s="83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15">
      <c r="A130" s="13"/>
      <c r="B130" s="18" t="s">
        <v>84</v>
      </c>
      <c r="C130" s="103"/>
      <c r="D130" s="87"/>
      <c r="E130" s="87"/>
      <c r="F130" s="87"/>
      <c r="G130" s="87"/>
      <c r="H130" s="87"/>
      <c r="I130" s="87"/>
      <c r="J130" s="87"/>
      <c r="K130" s="81">
        <v>31537</v>
      </c>
      <c r="L130" s="81">
        <v>24742</v>
      </c>
      <c r="M130" s="81">
        <v>144</v>
      </c>
      <c r="N130" s="81">
        <v>-1</v>
      </c>
      <c r="O130" s="81">
        <v>0</v>
      </c>
      <c r="P130" s="82">
        <f t="shared" si="31"/>
        <v>56422</v>
      </c>
      <c r="Q130" s="83"/>
      <c r="R130" s="83"/>
      <c r="S130" s="83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5">
      <c r="A131" s="13"/>
      <c r="B131" s="4" t="s">
        <v>85</v>
      </c>
      <c r="C131" s="103"/>
      <c r="D131" s="87"/>
      <c r="E131" s="87"/>
      <c r="F131" s="87"/>
      <c r="G131" s="87"/>
      <c r="H131" s="87"/>
      <c r="I131" s="87"/>
      <c r="J131" s="87"/>
      <c r="K131" s="81"/>
      <c r="L131" s="81">
        <v>1</v>
      </c>
      <c r="M131" s="81">
        <v>0</v>
      </c>
      <c r="N131" s="81">
        <v>0</v>
      </c>
      <c r="O131" s="81">
        <v>0</v>
      </c>
      <c r="P131" s="82">
        <f t="shared" si="31"/>
        <v>1</v>
      </c>
      <c r="Q131" s="83"/>
      <c r="R131" s="83"/>
      <c r="S131" s="83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5.75" thickBot="1">
      <c r="A132" s="16" t="s">
        <v>86</v>
      </c>
      <c r="B132" s="17"/>
      <c r="C132" s="85">
        <f aca="true" t="shared" si="32" ref="C132:J132">SUM(C124:C129)</f>
        <v>25355</v>
      </c>
      <c r="D132" s="85">
        <f t="shared" si="32"/>
        <v>748</v>
      </c>
      <c r="E132" s="85">
        <f t="shared" si="32"/>
        <v>51</v>
      </c>
      <c r="F132" s="85">
        <f t="shared" si="32"/>
        <v>0</v>
      </c>
      <c r="G132" s="85">
        <f t="shared" si="32"/>
        <v>2216</v>
      </c>
      <c r="H132" s="85">
        <f t="shared" si="32"/>
        <v>14477</v>
      </c>
      <c r="I132" s="85">
        <f t="shared" si="32"/>
        <v>30416</v>
      </c>
      <c r="J132" s="85">
        <f t="shared" si="32"/>
        <v>86630</v>
      </c>
      <c r="K132" s="85">
        <f>SUM(K124:K130)</f>
        <v>201755</v>
      </c>
      <c r="L132" s="85">
        <f>SUM(L124:L131)</f>
        <v>24348</v>
      </c>
      <c r="M132" s="85">
        <f>SUM(M124:M131)</f>
        <v>142</v>
      </c>
      <c r="N132" s="85">
        <f>SUM(N124:N131)</f>
        <v>-1</v>
      </c>
      <c r="O132" s="85">
        <f>SUM(O124:O131)</f>
        <v>0</v>
      </c>
      <c r="P132" s="86"/>
      <c r="Q132" s="94"/>
      <c r="R132" s="83"/>
      <c r="S132" s="83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5">
      <c r="A133" s="13" t="s">
        <v>88</v>
      </c>
      <c r="B133" s="4" t="s">
        <v>112</v>
      </c>
      <c r="C133" s="81">
        <v>1602</v>
      </c>
      <c r="D133" s="81">
        <f>59745+63755</f>
        <v>123500</v>
      </c>
      <c r="E133" s="81">
        <f>-426+296</f>
        <v>-130</v>
      </c>
      <c r="F133" s="81">
        <f>243+1248</f>
        <v>1491</v>
      </c>
      <c r="G133" s="81">
        <f>454-57</f>
        <v>397</v>
      </c>
      <c r="H133" s="81"/>
      <c r="I133" s="81">
        <v>-6</v>
      </c>
      <c r="J133" s="81">
        <v>-270</v>
      </c>
      <c r="K133" s="81">
        <v>780</v>
      </c>
      <c r="L133" s="81"/>
      <c r="M133" s="81"/>
      <c r="N133" s="81"/>
      <c r="O133" s="81"/>
      <c r="P133" s="82">
        <f aca="true" t="shared" si="33" ref="P133:P141">SUM(C133:O133)</f>
        <v>127364</v>
      </c>
      <c r="Q133" s="83"/>
      <c r="R133" s="83"/>
      <c r="S133" s="8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14"/>
    </row>
    <row r="134" spans="1:40" ht="15">
      <c r="A134" s="13" t="s">
        <v>113</v>
      </c>
      <c r="B134" s="4" t="s">
        <v>73</v>
      </c>
      <c r="C134" s="81"/>
      <c r="D134" s="81"/>
      <c r="E134" s="81"/>
      <c r="F134" s="81">
        <v>364</v>
      </c>
      <c r="G134" s="81"/>
      <c r="H134" s="81"/>
      <c r="I134" s="81"/>
      <c r="J134" s="81">
        <v>0</v>
      </c>
      <c r="K134" s="81">
        <v>0</v>
      </c>
      <c r="L134" s="81"/>
      <c r="M134" s="81"/>
      <c r="N134" s="81"/>
      <c r="O134" s="81"/>
      <c r="P134" s="82">
        <f t="shared" si="33"/>
        <v>364</v>
      </c>
      <c r="Q134" s="83"/>
      <c r="R134" s="83"/>
      <c r="S134" s="83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14"/>
    </row>
    <row r="135" spans="1:40" ht="15">
      <c r="A135" s="13"/>
      <c r="B135" s="4" t="s">
        <v>76</v>
      </c>
      <c r="C135" s="81"/>
      <c r="D135" s="81"/>
      <c r="E135" s="81"/>
      <c r="F135" s="81">
        <v>41578</v>
      </c>
      <c r="G135" s="81">
        <v>460</v>
      </c>
      <c r="H135" s="81"/>
      <c r="I135" s="81">
        <v>5</v>
      </c>
      <c r="J135" s="81">
        <v>0</v>
      </c>
      <c r="K135" s="81">
        <v>158</v>
      </c>
      <c r="L135" s="81"/>
      <c r="M135" s="81"/>
      <c r="N135" s="81"/>
      <c r="O135" s="81"/>
      <c r="P135" s="82">
        <f t="shared" si="33"/>
        <v>42201</v>
      </c>
      <c r="Q135" s="83"/>
      <c r="R135" s="83"/>
      <c r="S135" s="83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14"/>
    </row>
    <row r="136" spans="1:40" ht="15">
      <c r="A136" s="13"/>
      <c r="B136" s="4" t="s">
        <v>80</v>
      </c>
      <c r="C136" s="81"/>
      <c r="D136" s="81"/>
      <c r="E136" s="81"/>
      <c r="F136" s="81"/>
      <c r="G136" s="81"/>
      <c r="H136" s="81"/>
      <c r="I136" s="81">
        <v>18</v>
      </c>
      <c r="J136" s="81">
        <v>0</v>
      </c>
      <c r="K136" s="81">
        <v>0</v>
      </c>
      <c r="L136" s="81"/>
      <c r="M136" s="81"/>
      <c r="N136" s="81"/>
      <c r="O136" s="81"/>
      <c r="P136" s="82">
        <f t="shared" si="33"/>
        <v>18</v>
      </c>
      <c r="Q136" s="83"/>
      <c r="R136" s="83"/>
      <c r="S136" s="83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15">
      <c r="A137" s="13"/>
      <c r="B137" s="18" t="s">
        <v>81</v>
      </c>
      <c r="C137" s="87"/>
      <c r="D137" s="87"/>
      <c r="E137" s="87"/>
      <c r="F137" s="87"/>
      <c r="G137" s="87"/>
      <c r="H137" s="87"/>
      <c r="I137" s="87">
        <v>138783</v>
      </c>
      <c r="J137" s="87">
        <v>15428</v>
      </c>
      <c r="K137" s="83">
        <v>0</v>
      </c>
      <c r="L137" s="81">
        <v>4</v>
      </c>
      <c r="M137" s="81">
        <v>33</v>
      </c>
      <c r="N137" s="81">
        <v>0</v>
      </c>
      <c r="O137" s="81">
        <v>2</v>
      </c>
      <c r="P137" s="82">
        <f t="shared" si="33"/>
        <v>154250</v>
      </c>
      <c r="Q137" s="83"/>
      <c r="R137" s="83"/>
      <c r="S137" s="83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15">
      <c r="A138" s="13"/>
      <c r="B138" s="18" t="s">
        <v>82</v>
      </c>
      <c r="C138" s="87"/>
      <c r="D138" s="87"/>
      <c r="E138" s="87"/>
      <c r="F138" s="87"/>
      <c r="G138" s="87"/>
      <c r="H138" s="87"/>
      <c r="I138" s="87">
        <v>10673</v>
      </c>
      <c r="J138" s="87">
        <v>257511</v>
      </c>
      <c r="K138" s="83">
        <v>-230</v>
      </c>
      <c r="L138" s="81">
        <v>8</v>
      </c>
      <c r="M138" s="81">
        <v>-121</v>
      </c>
      <c r="N138" s="81">
        <v>5</v>
      </c>
      <c r="O138" s="81">
        <v>0</v>
      </c>
      <c r="P138" s="82">
        <f t="shared" si="33"/>
        <v>267846</v>
      </c>
      <c r="Q138" s="83"/>
      <c r="R138" s="83"/>
      <c r="S138" s="83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15">
      <c r="A139" s="13"/>
      <c r="B139" s="18" t="s">
        <v>83</v>
      </c>
      <c r="C139" s="87"/>
      <c r="D139" s="87"/>
      <c r="E139" s="87"/>
      <c r="F139" s="87"/>
      <c r="G139" s="87"/>
      <c r="H139" s="87"/>
      <c r="I139" s="87"/>
      <c r="J139" s="87">
        <v>14891</v>
      </c>
      <c r="K139" s="83">
        <v>289037</v>
      </c>
      <c r="L139" s="81">
        <v>43</v>
      </c>
      <c r="M139" s="81">
        <v>-14</v>
      </c>
      <c r="N139" s="81">
        <v>0</v>
      </c>
      <c r="O139" s="81">
        <v>0</v>
      </c>
      <c r="P139" s="82">
        <f t="shared" si="33"/>
        <v>303957</v>
      </c>
      <c r="Q139" s="83"/>
      <c r="R139" s="83"/>
      <c r="S139" s="83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15">
      <c r="A140" s="13"/>
      <c r="B140" s="18" t="s">
        <v>90</v>
      </c>
      <c r="C140" s="87"/>
      <c r="D140" s="87"/>
      <c r="E140" s="87"/>
      <c r="F140" s="87"/>
      <c r="G140" s="87"/>
      <c r="H140" s="87"/>
      <c r="I140" s="87"/>
      <c r="J140" s="87"/>
      <c r="K140" s="83"/>
      <c r="L140" s="81"/>
      <c r="M140" s="81"/>
      <c r="N140" s="81"/>
      <c r="O140" s="81">
        <v>2747</v>
      </c>
      <c r="P140" s="82">
        <f t="shared" si="33"/>
        <v>2747</v>
      </c>
      <c r="Q140" s="83"/>
      <c r="R140" s="83"/>
      <c r="S140" s="83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15">
      <c r="A141" s="13"/>
      <c r="B141" s="18" t="s">
        <v>91</v>
      </c>
      <c r="C141" s="87"/>
      <c r="D141" s="87"/>
      <c r="E141" s="87"/>
      <c r="F141" s="87"/>
      <c r="G141" s="87"/>
      <c r="H141" s="87"/>
      <c r="I141" s="87"/>
      <c r="J141" s="87"/>
      <c r="K141" s="83"/>
      <c r="L141" s="81"/>
      <c r="M141" s="81"/>
      <c r="N141" s="81"/>
      <c r="O141" s="81">
        <v>17</v>
      </c>
      <c r="P141" s="82">
        <f t="shared" si="33"/>
        <v>17</v>
      </c>
      <c r="Q141" s="83"/>
      <c r="R141" s="83"/>
      <c r="S141" s="83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5.75" thickBot="1">
      <c r="A142" s="16" t="s">
        <v>86</v>
      </c>
      <c r="B142" s="17"/>
      <c r="C142" s="85">
        <f aca="true" t="shared" si="34" ref="C142:O142">SUM(C133:C141)</f>
        <v>1602</v>
      </c>
      <c r="D142" s="85">
        <f t="shared" si="34"/>
        <v>123500</v>
      </c>
      <c r="E142" s="85">
        <f t="shared" si="34"/>
        <v>-130</v>
      </c>
      <c r="F142" s="85">
        <f t="shared" si="34"/>
        <v>43433</v>
      </c>
      <c r="G142" s="85">
        <f t="shared" si="34"/>
        <v>857</v>
      </c>
      <c r="H142" s="85">
        <f t="shared" si="34"/>
        <v>0</v>
      </c>
      <c r="I142" s="85">
        <f t="shared" si="34"/>
        <v>149473</v>
      </c>
      <c r="J142" s="85">
        <f t="shared" si="34"/>
        <v>287560</v>
      </c>
      <c r="K142" s="85">
        <f t="shared" si="34"/>
        <v>289745</v>
      </c>
      <c r="L142" s="85">
        <f t="shared" si="34"/>
        <v>55</v>
      </c>
      <c r="M142" s="85">
        <f t="shared" si="34"/>
        <v>-102</v>
      </c>
      <c r="N142" s="85">
        <f t="shared" si="34"/>
        <v>5</v>
      </c>
      <c r="O142" s="85">
        <f t="shared" si="34"/>
        <v>2766</v>
      </c>
      <c r="P142" s="86"/>
      <c r="Q142" s="83"/>
      <c r="R142" s="83"/>
      <c r="S142" s="83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5">
      <c r="A143" s="13" t="s">
        <v>114</v>
      </c>
      <c r="B143" s="18" t="s">
        <v>81</v>
      </c>
      <c r="C143" s="87"/>
      <c r="D143" s="87"/>
      <c r="E143" s="87"/>
      <c r="F143" s="87"/>
      <c r="G143" s="87"/>
      <c r="H143" s="87">
        <v>3462</v>
      </c>
      <c r="I143" s="87">
        <v>1971</v>
      </c>
      <c r="J143" s="87">
        <v>11</v>
      </c>
      <c r="K143" s="83">
        <v>1</v>
      </c>
      <c r="L143" s="81">
        <v>0</v>
      </c>
      <c r="M143" s="81">
        <v>0</v>
      </c>
      <c r="N143" s="81">
        <v>0</v>
      </c>
      <c r="O143" s="81">
        <v>0</v>
      </c>
      <c r="P143" s="82">
        <f>SUM(C143:O143)</f>
        <v>5445</v>
      </c>
      <c r="Q143" s="83"/>
      <c r="R143" s="83"/>
      <c r="S143" s="8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5">
      <c r="A144" s="13"/>
      <c r="B144" s="18" t="s">
        <v>82</v>
      </c>
      <c r="C144" s="87"/>
      <c r="D144" s="87"/>
      <c r="E144" s="87"/>
      <c r="F144" s="87"/>
      <c r="G144" s="87"/>
      <c r="H144" s="87"/>
      <c r="I144" s="87">
        <v>2132</v>
      </c>
      <c r="J144" s="87">
        <v>1961</v>
      </c>
      <c r="K144" s="83">
        <v>2</v>
      </c>
      <c r="L144" s="81">
        <v>0</v>
      </c>
      <c r="M144" s="81">
        <v>0</v>
      </c>
      <c r="N144" s="81">
        <v>0</v>
      </c>
      <c r="O144" s="81">
        <v>0</v>
      </c>
      <c r="P144" s="82">
        <f>SUM(C144:O144)</f>
        <v>4095</v>
      </c>
      <c r="Q144" s="83"/>
      <c r="R144" s="83"/>
      <c r="S144" s="83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15">
      <c r="A145" s="9"/>
      <c r="B145" s="10" t="s">
        <v>83</v>
      </c>
      <c r="C145" s="98"/>
      <c r="D145" s="98"/>
      <c r="E145" s="98"/>
      <c r="F145" s="98"/>
      <c r="G145" s="98"/>
      <c r="H145" s="98"/>
      <c r="I145" s="98"/>
      <c r="J145" s="98">
        <v>3108</v>
      </c>
      <c r="K145" s="98">
        <v>2128</v>
      </c>
      <c r="L145" s="98">
        <v>3</v>
      </c>
      <c r="M145" s="98">
        <v>0</v>
      </c>
      <c r="N145" s="98">
        <v>0</v>
      </c>
      <c r="O145" s="98">
        <v>0</v>
      </c>
      <c r="P145" s="82">
        <f>SUM(C145:O145)</f>
        <v>5239</v>
      </c>
      <c r="Q145" s="83"/>
      <c r="R145" s="83"/>
      <c r="S145" s="83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5.75" thickBot="1">
      <c r="A146" s="28" t="s">
        <v>86</v>
      </c>
      <c r="B146" s="29"/>
      <c r="C146" s="114">
        <f aca="true" t="shared" si="35" ref="C146:O146">SUM(C143:C145)</f>
        <v>0</v>
      </c>
      <c r="D146" s="114">
        <f t="shared" si="35"/>
        <v>0</v>
      </c>
      <c r="E146" s="114">
        <f t="shared" si="35"/>
        <v>0</v>
      </c>
      <c r="F146" s="114">
        <f t="shared" si="35"/>
        <v>0</v>
      </c>
      <c r="G146" s="114">
        <f t="shared" si="35"/>
        <v>0</v>
      </c>
      <c r="H146" s="114">
        <f t="shared" si="35"/>
        <v>3462</v>
      </c>
      <c r="I146" s="114">
        <f t="shared" si="35"/>
        <v>4103</v>
      </c>
      <c r="J146" s="114">
        <f t="shared" si="35"/>
        <v>5080</v>
      </c>
      <c r="K146" s="114">
        <f t="shared" si="35"/>
        <v>2131</v>
      </c>
      <c r="L146" s="114">
        <f t="shared" si="35"/>
        <v>3</v>
      </c>
      <c r="M146" s="114">
        <f t="shared" si="35"/>
        <v>0</v>
      </c>
      <c r="N146" s="114">
        <f t="shared" si="35"/>
        <v>0</v>
      </c>
      <c r="O146" s="114">
        <f t="shared" si="35"/>
        <v>0</v>
      </c>
      <c r="P146" s="86"/>
      <c r="Q146" s="83"/>
      <c r="R146" s="83"/>
      <c r="S146" s="83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15">
      <c r="A147" s="13" t="s">
        <v>115</v>
      </c>
      <c r="B147" s="4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2"/>
      <c r="Q147" s="83"/>
      <c r="R147" s="83"/>
      <c r="S147" s="83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15">
      <c r="A148" s="13"/>
      <c r="B148" s="4" t="s">
        <v>83</v>
      </c>
      <c r="C148" s="81"/>
      <c r="D148" s="81"/>
      <c r="E148" s="81"/>
      <c r="F148" s="81"/>
      <c r="G148" s="81"/>
      <c r="H148" s="81"/>
      <c r="I148" s="81"/>
      <c r="J148" s="81">
        <v>807</v>
      </c>
      <c r="K148" s="81">
        <v>20</v>
      </c>
      <c r="L148" s="81">
        <v>0</v>
      </c>
      <c r="M148" s="81">
        <v>0</v>
      </c>
      <c r="N148" s="81">
        <v>0</v>
      </c>
      <c r="O148" s="81"/>
      <c r="P148" s="82">
        <f>SUM(C148:O148)</f>
        <v>827</v>
      </c>
      <c r="Q148" s="83"/>
      <c r="R148" s="83"/>
      <c r="S148" s="83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5">
      <c r="A149" s="13"/>
      <c r="B149" s="4" t="s">
        <v>84</v>
      </c>
      <c r="C149" s="81"/>
      <c r="D149" s="81"/>
      <c r="E149" s="81"/>
      <c r="F149" s="81"/>
      <c r="G149" s="81"/>
      <c r="H149" s="81"/>
      <c r="I149" s="81"/>
      <c r="J149" s="81"/>
      <c r="K149" s="81">
        <v>14</v>
      </c>
      <c r="L149" s="81">
        <v>0</v>
      </c>
      <c r="M149" s="81">
        <v>0</v>
      </c>
      <c r="N149" s="81">
        <v>0</v>
      </c>
      <c r="O149" s="81"/>
      <c r="P149" s="82">
        <f>SUM(C149:O149)</f>
        <v>14</v>
      </c>
      <c r="Q149" s="83"/>
      <c r="R149" s="83"/>
      <c r="S149" s="83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5">
      <c r="A150" s="13"/>
      <c r="B150" s="4" t="s">
        <v>90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>
        <v>24</v>
      </c>
      <c r="P150" s="82">
        <f>SUM(C150:O150)</f>
        <v>24</v>
      </c>
      <c r="Q150" s="83"/>
      <c r="R150" s="83"/>
      <c r="S150" s="83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15">
      <c r="A151" s="13"/>
      <c r="B151" s="4" t="s">
        <v>91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>
        <v>322684</v>
      </c>
      <c r="P151" s="82">
        <f>SUM(C151:O151)</f>
        <v>322684</v>
      </c>
      <c r="Q151" s="83"/>
      <c r="R151" s="83"/>
      <c r="S151" s="83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15.75" thickBot="1">
      <c r="A152" s="16" t="s">
        <v>86</v>
      </c>
      <c r="B152" s="19"/>
      <c r="C152" s="85"/>
      <c r="D152" s="85"/>
      <c r="E152" s="85"/>
      <c r="F152" s="85"/>
      <c r="G152" s="85"/>
      <c r="H152" s="85"/>
      <c r="I152" s="85"/>
      <c r="J152" s="85">
        <f aca="true" t="shared" si="36" ref="J152:O152">SUM(J148:J151)</f>
        <v>807</v>
      </c>
      <c r="K152" s="85">
        <f t="shared" si="36"/>
        <v>34</v>
      </c>
      <c r="L152" s="85">
        <f t="shared" si="36"/>
        <v>0</v>
      </c>
      <c r="M152" s="85">
        <f t="shared" si="36"/>
        <v>0</v>
      </c>
      <c r="N152" s="85">
        <f t="shared" si="36"/>
        <v>0</v>
      </c>
      <c r="O152" s="85">
        <f t="shared" si="36"/>
        <v>322708</v>
      </c>
      <c r="P152" s="86"/>
      <c r="Q152" s="83"/>
      <c r="R152" s="83"/>
      <c r="S152" s="83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15">
      <c r="A153" s="13" t="s">
        <v>116</v>
      </c>
      <c r="B153" s="4" t="s">
        <v>84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>
        <v>3927</v>
      </c>
      <c r="M153" s="81">
        <v>6</v>
      </c>
      <c r="N153" s="81">
        <v>0</v>
      </c>
      <c r="O153" s="81">
        <v>0</v>
      </c>
      <c r="P153" s="82">
        <f>SUM(C153:O153)</f>
        <v>3933</v>
      </c>
      <c r="Q153" s="83"/>
      <c r="R153" s="83"/>
      <c r="S153" s="8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5">
      <c r="A154" s="13"/>
      <c r="B154" s="4" t="s">
        <v>90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>
        <v>0</v>
      </c>
      <c r="P154" s="82">
        <f>SUM(C154:O154)</f>
        <v>0</v>
      </c>
      <c r="Q154" s="83"/>
      <c r="R154" s="83"/>
      <c r="S154" s="83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15">
      <c r="A155" s="13"/>
      <c r="B155" s="4" t="s">
        <v>91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>
        <v>70335</v>
      </c>
      <c r="P155" s="82">
        <f>SUM(C155:O155)</f>
        <v>70335</v>
      </c>
      <c r="Q155" s="83"/>
      <c r="R155" s="83"/>
      <c r="S155" s="83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15.75" thickBot="1">
      <c r="A156" s="16" t="s">
        <v>86</v>
      </c>
      <c r="B156" s="17"/>
      <c r="C156" s="85">
        <f aca="true" t="shared" si="37" ref="C156:O156">SUM(C153:C155)</f>
        <v>0</v>
      </c>
      <c r="D156" s="85">
        <f t="shared" si="37"/>
        <v>0</v>
      </c>
      <c r="E156" s="85">
        <f t="shared" si="37"/>
        <v>0</v>
      </c>
      <c r="F156" s="85">
        <f t="shared" si="37"/>
        <v>0</v>
      </c>
      <c r="G156" s="85">
        <f t="shared" si="37"/>
        <v>0</v>
      </c>
      <c r="H156" s="85">
        <f t="shared" si="37"/>
        <v>0</v>
      </c>
      <c r="I156" s="85">
        <f t="shared" si="37"/>
        <v>0</v>
      </c>
      <c r="J156" s="85">
        <f t="shared" si="37"/>
        <v>0</v>
      </c>
      <c r="K156" s="85">
        <f t="shared" si="37"/>
        <v>0</v>
      </c>
      <c r="L156" s="85">
        <f t="shared" si="37"/>
        <v>3927</v>
      </c>
      <c r="M156" s="85">
        <f t="shared" si="37"/>
        <v>6</v>
      </c>
      <c r="N156" s="85">
        <f t="shared" si="37"/>
        <v>0</v>
      </c>
      <c r="O156" s="85">
        <f t="shared" si="37"/>
        <v>70335</v>
      </c>
      <c r="P156" s="86"/>
      <c r="Q156" s="83"/>
      <c r="R156" s="83"/>
      <c r="S156" s="83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15">
      <c r="A157" s="13" t="s">
        <v>117</v>
      </c>
      <c r="B157" s="4" t="s">
        <v>84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>
        <v>11</v>
      </c>
      <c r="M157" s="81">
        <v>0</v>
      </c>
      <c r="N157" s="81">
        <v>0</v>
      </c>
      <c r="O157" s="81">
        <v>0</v>
      </c>
      <c r="P157" s="82">
        <f>SUM(C157:O157)</f>
        <v>11</v>
      </c>
      <c r="Q157" s="83"/>
      <c r="R157" s="83"/>
      <c r="S157" s="83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15">
      <c r="A158" s="13"/>
      <c r="B158" s="4" t="s">
        <v>90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>
        <v>0</v>
      </c>
      <c r="P158" s="82">
        <f>SUM(C158:O158)</f>
        <v>0</v>
      </c>
      <c r="Q158" s="83"/>
      <c r="R158" s="83"/>
      <c r="S158" s="8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5">
      <c r="A159" s="13"/>
      <c r="B159" s="4" t="s">
        <v>91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>
        <v>10287</v>
      </c>
      <c r="P159" s="82">
        <f>SUM(C159:O159)</f>
        <v>10287</v>
      </c>
      <c r="Q159" s="83"/>
      <c r="R159" s="83"/>
      <c r="S159" s="8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5.75" thickBot="1">
      <c r="A160" s="16" t="s">
        <v>86</v>
      </c>
      <c r="B160" s="17"/>
      <c r="C160" s="85">
        <f aca="true" t="shared" si="38" ref="C160:O160">SUM(C157:C159)</f>
        <v>0</v>
      </c>
      <c r="D160" s="85">
        <f t="shared" si="38"/>
        <v>0</v>
      </c>
      <c r="E160" s="85">
        <f t="shared" si="38"/>
        <v>0</v>
      </c>
      <c r="F160" s="85">
        <f t="shared" si="38"/>
        <v>0</v>
      </c>
      <c r="G160" s="85">
        <f t="shared" si="38"/>
        <v>0</v>
      </c>
      <c r="H160" s="85">
        <f t="shared" si="38"/>
        <v>0</v>
      </c>
      <c r="I160" s="85">
        <f t="shared" si="38"/>
        <v>0</v>
      </c>
      <c r="J160" s="85">
        <f t="shared" si="38"/>
        <v>0</v>
      </c>
      <c r="K160" s="85">
        <f t="shared" si="38"/>
        <v>0</v>
      </c>
      <c r="L160" s="85">
        <f t="shared" si="38"/>
        <v>11</v>
      </c>
      <c r="M160" s="85">
        <f t="shared" si="38"/>
        <v>0</v>
      </c>
      <c r="N160" s="85">
        <f t="shared" si="38"/>
        <v>0</v>
      </c>
      <c r="O160" s="85">
        <f t="shared" si="38"/>
        <v>10287</v>
      </c>
      <c r="P160" s="86"/>
      <c r="Q160" s="83"/>
      <c r="R160" s="83"/>
      <c r="S160" s="8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5">
      <c r="A161" s="13" t="s">
        <v>118</v>
      </c>
      <c r="B161" s="4" t="s">
        <v>83</v>
      </c>
      <c r="C161" s="81"/>
      <c r="D161" s="81"/>
      <c r="E161" s="81"/>
      <c r="F161" s="81"/>
      <c r="G161" s="81"/>
      <c r="H161" s="81"/>
      <c r="I161" s="81"/>
      <c r="J161" s="81">
        <v>1</v>
      </c>
      <c r="K161" s="81">
        <v>1</v>
      </c>
      <c r="L161" s="81">
        <v>0</v>
      </c>
      <c r="M161" s="81">
        <v>0</v>
      </c>
      <c r="N161" s="81">
        <v>0</v>
      </c>
      <c r="O161" s="81">
        <v>0</v>
      </c>
      <c r="P161" s="82">
        <f>SUM(C161:O161)</f>
        <v>2</v>
      </c>
      <c r="Q161" s="83"/>
      <c r="R161" s="83"/>
      <c r="S161" s="83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5">
      <c r="A162" s="13"/>
      <c r="B162" s="4" t="s">
        <v>84</v>
      </c>
      <c r="C162" s="81"/>
      <c r="D162" s="81"/>
      <c r="E162" s="81"/>
      <c r="F162" s="81"/>
      <c r="G162" s="81"/>
      <c r="H162" s="81"/>
      <c r="I162" s="81"/>
      <c r="J162" s="81"/>
      <c r="K162" s="81">
        <v>1</v>
      </c>
      <c r="L162" s="81">
        <v>1</v>
      </c>
      <c r="M162" s="81">
        <v>0</v>
      </c>
      <c r="N162" s="81">
        <v>0</v>
      </c>
      <c r="O162" s="81">
        <v>0</v>
      </c>
      <c r="P162" s="82">
        <f>SUM(C162:O162)</f>
        <v>2</v>
      </c>
      <c r="Q162" s="83"/>
      <c r="R162" s="83"/>
      <c r="S162" s="83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15">
      <c r="A163" s="13"/>
      <c r="B163" s="4" t="s">
        <v>90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>
        <v>6</v>
      </c>
      <c r="P163" s="82">
        <f>SUM(C163:O163)</f>
        <v>6</v>
      </c>
      <c r="Q163" s="83"/>
      <c r="R163" s="83"/>
      <c r="S163" s="8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15">
      <c r="A164" s="13"/>
      <c r="B164" s="4" t="s">
        <v>91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>
        <v>39385</v>
      </c>
      <c r="P164" s="82">
        <f>SUM(C164:O164)</f>
        <v>39385</v>
      </c>
      <c r="Q164" s="83"/>
      <c r="R164" s="83"/>
      <c r="S164" s="83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15.75" thickBot="1">
      <c r="A165" s="16" t="s">
        <v>86</v>
      </c>
      <c r="B165" s="17"/>
      <c r="C165" s="85">
        <f aca="true" t="shared" si="39" ref="C165:O165">SUM(C161:C164)</f>
        <v>0</v>
      </c>
      <c r="D165" s="85">
        <f t="shared" si="39"/>
        <v>0</v>
      </c>
      <c r="E165" s="85">
        <f t="shared" si="39"/>
        <v>0</v>
      </c>
      <c r="F165" s="85">
        <f t="shared" si="39"/>
        <v>0</v>
      </c>
      <c r="G165" s="85">
        <f t="shared" si="39"/>
        <v>0</v>
      </c>
      <c r="H165" s="85">
        <f t="shared" si="39"/>
        <v>0</v>
      </c>
      <c r="I165" s="85">
        <f t="shared" si="39"/>
        <v>0</v>
      </c>
      <c r="J165" s="85">
        <f t="shared" si="39"/>
        <v>1</v>
      </c>
      <c r="K165" s="85">
        <f t="shared" si="39"/>
        <v>2</v>
      </c>
      <c r="L165" s="85">
        <f t="shared" si="39"/>
        <v>1</v>
      </c>
      <c r="M165" s="85">
        <f t="shared" si="39"/>
        <v>0</v>
      </c>
      <c r="N165" s="85">
        <f t="shared" si="39"/>
        <v>0</v>
      </c>
      <c r="O165" s="85">
        <f t="shared" si="39"/>
        <v>39391</v>
      </c>
      <c r="P165" s="86"/>
      <c r="Q165" s="83"/>
      <c r="R165" s="83"/>
      <c r="S165" s="83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5">
      <c r="A166" s="13" t="s">
        <v>119</v>
      </c>
      <c r="B166" s="4" t="s">
        <v>84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>
        <v>2</v>
      </c>
      <c r="M166" s="81">
        <v>0</v>
      </c>
      <c r="N166" s="81">
        <v>0</v>
      </c>
      <c r="O166" s="81">
        <v>0</v>
      </c>
      <c r="P166" s="82">
        <f>SUM(C166:O166)</f>
        <v>2</v>
      </c>
      <c r="Q166" s="83"/>
      <c r="R166" s="83"/>
      <c r="S166" s="83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15">
      <c r="A167" s="13"/>
      <c r="B167" s="4" t="s">
        <v>90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>
        <v>3</v>
      </c>
      <c r="P167" s="82">
        <f>SUM(C167:O167)</f>
        <v>3</v>
      </c>
      <c r="Q167" s="83"/>
      <c r="R167" s="83"/>
      <c r="S167" s="83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15">
      <c r="A168" s="13"/>
      <c r="B168" s="4" t="s">
        <v>91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>
        <v>6282</v>
      </c>
      <c r="P168" s="82">
        <f>SUM(C168:O168)</f>
        <v>6282</v>
      </c>
      <c r="Q168" s="83"/>
      <c r="R168" s="83"/>
      <c r="S168" s="83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5.75" thickBot="1">
      <c r="A169" s="16" t="s">
        <v>86</v>
      </c>
      <c r="B169" s="17"/>
      <c r="C169" s="85">
        <f aca="true" t="shared" si="40" ref="C169:O169">SUM(C166:C168)</f>
        <v>0</v>
      </c>
      <c r="D169" s="85">
        <f t="shared" si="40"/>
        <v>0</v>
      </c>
      <c r="E169" s="85">
        <f t="shared" si="40"/>
        <v>0</v>
      </c>
      <c r="F169" s="85">
        <f t="shared" si="40"/>
        <v>0</v>
      </c>
      <c r="G169" s="85">
        <f t="shared" si="40"/>
        <v>0</v>
      </c>
      <c r="H169" s="85">
        <f t="shared" si="40"/>
        <v>0</v>
      </c>
      <c r="I169" s="85">
        <f t="shared" si="40"/>
        <v>0</v>
      </c>
      <c r="J169" s="85">
        <f t="shared" si="40"/>
        <v>0</v>
      </c>
      <c r="K169" s="85">
        <f t="shared" si="40"/>
        <v>0</v>
      </c>
      <c r="L169" s="85">
        <f t="shared" si="40"/>
        <v>2</v>
      </c>
      <c r="M169" s="85">
        <f t="shared" si="40"/>
        <v>0</v>
      </c>
      <c r="N169" s="85">
        <f t="shared" si="40"/>
        <v>0</v>
      </c>
      <c r="O169" s="85">
        <f t="shared" si="40"/>
        <v>6285</v>
      </c>
      <c r="P169" s="86"/>
      <c r="Q169" s="83"/>
      <c r="R169" s="83"/>
      <c r="S169" s="83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15">
      <c r="A170" s="13" t="s">
        <v>120</v>
      </c>
      <c r="B170" s="4" t="s">
        <v>84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>
        <v>1</v>
      </c>
      <c r="M170" s="81">
        <v>0</v>
      </c>
      <c r="N170" s="81">
        <v>0</v>
      </c>
      <c r="O170" s="81">
        <v>0</v>
      </c>
      <c r="P170" s="82">
        <f>SUM(C170:O170)</f>
        <v>1</v>
      </c>
      <c r="Q170" s="83"/>
      <c r="R170" s="83"/>
      <c r="S170" s="83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15">
      <c r="A171" s="13"/>
      <c r="B171" s="4" t="s">
        <v>90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>
        <v>0</v>
      </c>
      <c r="P171" s="82">
        <f>SUM(C171:O171)</f>
        <v>0</v>
      </c>
      <c r="Q171" s="83"/>
      <c r="R171" s="83"/>
      <c r="S171" s="83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15">
      <c r="A172" s="13"/>
      <c r="B172" s="4" t="s">
        <v>91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>
        <v>20564</v>
      </c>
      <c r="P172" s="82">
        <f>SUM(C172:O172)</f>
        <v>20564</v>
      </c>
      <c r="Q172" s="83"/>
      <c r="R172" s="83"/>
      <c r="S172" s="8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15.75" thickBot="1">
      <c r="A173" s="16" t="s">
        <v>86</v>
      </c>
      <c r="B173" s="17"/>
      <c r="C173" s="85">
        <f aca="true" t="shared" si="41" ref="C173:O173">SUM(C170:C172)</f>
        <v>0</v>
      </c>
      <c r="D173" s="85">
        <f t="shared" si="41"/>
        <v>0</v>
      </c>
      <c r="E173" s="85">
        <f t="shared" si="41"/>
        <v>0</v>
      </c>
      <c r="F173" s="85">
        <f t="shared" si="41"/>
        <v>0</v>
      </c>
      <c r="G173" s="85">
        <f t="shared" si="41"/>
        <v>0</v>
      </c>
      <c r="H173" s="85">
        <f t="shared" si="41"/>
        <v>0</v>
      </c>
      <c r="I173" s="85">
        <f t="shared" si="41"/>
        <v>0</v>
      </c>
      <c r="J173" s="85">
        <f t="shared" si="41"/>
        <v>0</v>
      </c>
      <c r="K173" s="85">
        <f t="shared" si="41"/>
        <v>0</v>
      </c>
      <c r="L173" s="85">
        <f t="shared" si="41"/>
        <v>1</v>
      </c>
      <c r="M173" s="85">
        <f t="shared" si="41"/>
        <v>0</v>
      </c>
      <c r="N173" s="85">
        <f t="shared" si="41"/>
        <v>0</v>
      </c>
      <c r="O173" s="85">
        <f t="shared" si="41"/>
        <v>20564</v>
      </c>
      <c r="P173" s="86"/>
      <c r="Q173" s="83"/>
      <c r="R173" s="83"/>
      <c r="S173" s="8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15">
      <c r="A174" s="13" t="s">
        <v>121</v>
      </c>
      <c r="B174" s="4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2"/>
      <c r="Q174" s="83"/>
      <c r="R174" s="83"/>
      <c r="S174" s="83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15">
      <c r="A175" s="13" t="s">
        <v>101</v>
      </c>
      <c r="B175" s="4" t="s">
        <v>81</v>
      </c>
      <c r="C175" s="81"/>
      <c r="D175" s="81"/>
      <c r="E175" s="81"/>
      <c r="F175" s="81"/>
      <c r="G175" s="81"/>
      <c r="H175" s="81">
        <v>124</v>
      </c>
      <c r="I175" s="81">
        <v>25017</v>
      </c>
      <c r="J175" s="81">
        <v>205</v>
      </c>
      <c r="K175" s="81">
        <v>1</v>
      </c>
      <c r="L175" s="81">
        <v>1</v>
      </c>
      <c r="M175" s="81">
        <v>0</v>
      </c>
      <c r="N175" s="81">
        <v>0</v>
      </c>
      <c r="O175" s="81">
        <v>0</v>
      </c>
      <c r="P175" s="82">
        <f>SUM(C175:O175)</f>
        <v>25348</v>
      </c>
      <c r="Q175" s="83"/>
      <c r="R175" s="83"/>
      <c r="S175" s="83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15">
      <c r="A176" s="13" t="s">
        <v>122</v>
      </c>
      <c r="B176" s="18" t="s">
        <v>82</v>
      </c>
      <c r="C176" s="87"/>
      <c r="D176" s="87"/>
      <c r="E176" s="87"/>
      <c r="F176" s="87"/>
      <c r="G176" s="87"/>
      <c r="H176" s="87"/>
      <c r="I176" s="87">
        <v>0</v>
      </c>
      <c r="J176" s="87">
        <v>4404</v>
      </c>
      <c r="K176" s="83">
        <v>-5</v>
      </c>
      <c r="L176" s="81"/>
      <c r="M176" s="81">
        <v>0</v>
      </c>
      <c r="N176" s="81">
        <v>0</v>
      </c>
      <c r="O176" s="81">
        <v>0</v>
      </c>
      <c r="P176" s="82">
        <f>SUM(C176:O176)</f>
        <v>4399</v>
      </c>
      <c r="Q176" s="83"/>
      <c r="R176" s="83"/>
      <c r="S176" s="83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15">
      <c r="A177" s="13"/>
      <c r="B177" s="4" t="s">
        <v>83</v>
      </c>
      <c r="C177" s="81"/>
      <c r="D177" s="81"/>
      <c r="E177" s="81"/>
      <c r="F177" s="81"/>
      <c r="G177" s="81"/>
      <c r="H177" s="81"/>
      <c r="I177" s="81"/>
      <c r="J177" s="81">
        <v>0</v>
      </c>
      <c r="K177" s="81">
        <v>0</v>
      </c>
      <c r="L177" s="81"/>
      <c r="M177" s="81">
        <v>0</v>
      </c>
      <c r="N177" s="81">
        <v>0</v>
      </c>
      <c r="O177" s="81">
        <v>0</v>
      </c>
      <c r="P177" s="82">
        <f>SUM(C177:O177)</f>
        <v>0</v>
      </c>
      <c r="Q177" s="83"/>
      <c r="R177" s="83"/>
      <c r="S177" s="83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15">
      <c r="A178" s="13"/>
      <c r="B178" s="4" t="s">
        <v>84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>
        <v>112</v>
      </c>
      <c r="M178" s="81">
        <v>2</v>
      </c>
      <c r="N178" s="81">
        <v>0</v>
      </c>
      <c r="O178" s="81">
        <v>0</v>
      </c>
      <c r="P178" s="82">
        <f>SUM(C178:O178)</f>
        <v>114</v>
      </c>
      <c r="Q178" s="83"/>
      <c r="R178" s="83"/>
      <c r="S178" s="83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ht="15">
      <c r="A179" s="13"/>
      <c r="B179" s="4" t="s">
        <v>91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>
        <v>1</v>
      </c>
      <c r="P179" s="82">
        <f>SUM(C179:O179)</f>
        <v>1</v>
      </c>
      <c r="Q179" s="83"/>
      <c r="R179" s="83"/>
      <c r="S179" s="83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15">
      <c r="A180" s="24" t="s">
        <v>86</v>
      </c>
      <c r="B180" s="21"/>
      <c r="C180" s="92">
        <f aca="true" t="shared" si="42" ref="C180:O180">SUM(C175:C179)</f>
        <v>0</v>
      </c>
      <c r="D180" s="92">
        <f t="shared" si="42"/>
        <v>0</v>
      </c>
      <c r="E180" s="92">
        <f t="shared" si="42"/>
        <v>0</v>
      </c>
      <c r="F180" s="92">
        <f t="shared" si="42"/>
        <v>0</v>
      </c>
      <c r="G180" s="92">
        <f t="shared" si="42"/>
        <v>0</v>
      </c>
      <c r="H180" s="92">
        <f t="shared" si="42"/>
        <v>124</v>
      </c>
      <c r="I180" s="92">
        <f t="shared" si="42"/>
        <v>25017</v>
      </c>
      <c r="J180" s="92">
        <f t="shared" si="42"/>
        <v>4609</v>
      </c>
      <c r="K180" s="92">
        <f t="shared" si="42"/>
        <v>-4</v>
      </c>
      <c r="L180" s="92">
        <f t="shared" si="42"/>
        <v>113</v>
      </c>
      <c r="M180" s="92">
        <f t="shared" si="42"/>
        <v>2</v>
      </c>
      <c r="N180" s="92">
        <f t="shared" si="42"/>
        <v>0</v>
      </c>
      <c r="O180" s="92">
        <f t="shared" si="42"/>
        <v>1</v>
      </c>
      <c r="P180" s="100"/>
      <c r="Q180" s="83"/>
      <c r="R180" s="83"/>
      <c r="S180" s="83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ht="15">
      <c r="A181" s="13" t="s">
        <v>101</v>
      </c>
      <c r="B181" s="4" t="s">
        <v>81</v>
      </c>
      <c r="C181" s="81"/>
      <c r="D181" s="81"/>
      <c r="E181" s="81"/>
      <c r="F181" s="81"/>
      <c r="G181" s="81"/>
      <c r="H181" s="81">
        <v>30</v>
      </c>
      <c r="I181" s="81">
        <v>661</v>
      </c>
      <c r="J181" s="81">
        <v>4</v>
      </c>
      <c r="K181" s="81">
        <v>-1</v>
      </c>
      <c r="L181" s="81"/>
      <c r="M181" s="81"/>
      <c r="N181" s="81">
        <v>0</v>
      </c>
      <c r="O181" s="81">
        <v>0</v>
      </c>
      <c r="P181" s="82">
        <f>SUM(C181:N181)</f>
        <v>694</v>
      </c>
      <c r="Q181" s="83"/>
      <c r="R181" s="83"/>
      <c r="S181" s="83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15">
      <c r="A182" s="13" t="s">
        <v>123</v>
      </c>
      <c r="B182" s="4" t="s">
        <v>82</v>
      </c>
      <c r="C182" s="81"/>
      <c r="D182" s="81"/>
      <c r="E182" s="81"/>
      <c r="F182" s="81"/>
      <c r="G182" s="81"/>
      <c r="H182" s="81"/>
      <c r="I182" s="81">
        <v>0</v>
      </c>
      <c r="J182" s="81">
        <v>0</v>
      </c>
      <c r="K182" s="81"/>
      <c r="L182" s="81"/>
      <c r="M182" s="81"/>
      <c r="N182" s="81">
        <v>0</v>
      </c>
      <c r="O182" s="81">
        <v>0</v>
      </c>
      <c r="P182" s="82">
        <f>SUM(C182:N182)</f>
        <v>0</v>
      </c>
      <c r="Q182" s="83"/>
      <c r="R182" s="83"/>
      <c r="S182" s="83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ht="15">
      <c r="A183" s="13"/>
      <c r="B183" s="4" t="s">
        <v>83</v>
      </c>
      <c r="C183" s="81"/>
      <c r="D183" s="81"/>
      <c r="E183" s="81"/>
      <c r="F183" s="81"/>
      <c r="G183" s="81"/>
      <c r="H183" s="81"/>
      <c r="I183" s="81"/>
      <c r="J183" s="81">
        <v>0</v>
      </c>
      <c r="K183" s="81"/>
      <c r="L183" s="81"/>
      <c r="M183" s="81"/>
      <c r="N183" s="81">
        <v>0</v>
      </c>
      <c r="O183" s="81">
        <v>0</v>
      </c>
      <c r="P183" s="82">
        <f>SUM(C183:N183)</f>
        <v>0</v>
      </c>
      <c r="Q183" s="83"/>
      <c r="R183" s="83"/>
      <c r="S183" s="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ht="15">
      <c r="A184" s="24" t="s">
        <v>86</v>
      </c>
      <c r="B184" s="21"/>
      <c r="C184" s="92">
        <f aca="true" t="shared" si="43" ref="C184:N184">SUM(C181:C183)</f>
        <v>0</v>
      </c>
      <c r="D184" s="92">
        <f t="shared" si="43"/>
        <v>0</v>
      </c>
      <c r="E184" s="92">
        <f t="shared" si="43"/>
        <v>0</v>
      </c>
      <c r="F184" s="92">
        <f t="shared" si="43"/>
        <v>0</v>
      </c>
      <c r="G184" s="92">
        <f t="shared" si="43"/>
        <v>0</v>
      </c>
      <c r="H184" s="92">
        <f t="shared" si="43"/>
        <v>30</v>
      </c>
      <c r="I184" s="92">
        <f t="shared" si="43"/>
        <v>661</v>
      </c>
      <c r="J184" s="92">
        <f t="shared" si="43"/>
        <v>4</v>
      </c>
      <c r="K184" s="92">
        <f t="shared" si="43"/>
        <v>-1</v>
      </c>
      <c r="L184" s="92">
        <f t="shared" si="43"/>
        <v>0</v>
      </c>
      <c r="M184" s="92">
        <f t="shared" si="43"/>
        <v>0</v>
      </c>
      <c r="N184" s="92">
        <f t="shared" si="43"/>
        <v>0</v>
      </c>
      <c r="O184" s="92"/>
      <c r="P184" s="100"/>
      <c r="Q184" s="83"/>
      <c r="R184" s="83"/>
      <c r="S184" s="83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15">
      <c r="A185" s="13" t="s">
        <v>100</v>
      </c>
      <c r="B185" s="18" t="s">
        <v>81</v>
      </c>
      <c r="C185" s="87"/>
      <c r="D185" s="87"/>
      <c r="E185" s="87"/>
      <c r="F185" s="87"/>
      <c r="G185" s="87"/>
      <c r="H185" s="87">
        <v>2814</v>
      </c>
      <c r="I185" s="87">
        <v>3150</v>
      </c>
      <c r="J185" s="87">
        <v>28</v>
      </c>
      <c r="K185" s="83">
        <v>-1</v>
      </c>
      <c r="L185" s="81"/>
      <c r="M185" s="81"/>
      <c r="N185" s="81">
        <v>0</v>
      </c>
      <c r="O185" s="81">
        <v>0</v>
      </c>
      <c r="P185" s="82">
        <f>SUM(C185:O185)</f>
        <v>5991</v>
      </c>
      <c r="Q185" s="83"/>
      <c r="R185" s="83"/>
      <c r="S185" s="83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 ht="15">
      <c r="A186" s="13"/>
      <c r="B186" s="18" t="s">
        <v>82</v>
      </c>
      <c r="C186" s="87"/>
      <c r="D186" s="87"/>
      <c r="E186" s="87"/>
      <c r="F186" s="87"/>
      <c r="G186" s="87"/>
      <c r="H186" s="87"/>
      <c r="I186" s="87">
        <v>457</v>
      </c>
      <c r="J186" s="87">
        <v>1484</v>
      </c>
      <c r="K186" s="83">
        <v>1</v>
      </c>
      <c r="L186" s="81"/>
      <c r="M186" s="81">
        <v>-3</v>
      </c>
      <c r="N186" s="81">
        <v>0</v>
      </c>
      <c r="O186" s="81">
        <v>0</v>
      </c>
      <c r="P186" s="82">
        <f>SUM(C186:O186)</f>
        <v>1939</v>
      </c>
      <c r="Q186" s="83"/>
      <c r="R186" s="83"/>
      <c r="S186" s="83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 ht="15">
      <c r="A187" s="13"/>
      <c r="B187" s="18" t="s">
        <v>83</v>
      </c>
      <c r="C187" s="87"/>
      <c r="D187" s="87"/>
      <c r="E187" s="87"/>
      <c r="F187" s="87"/>
      <c r="G187" s="87"/>
      <c r="H187" s="87"/>
      <c r="I187" s="87"/>
      <c r="J187" s="87">
        <v>138</v>
      </c>
      <c r="K187" s="83">
        <v>1631</v>
      </c>
      <c r="L187" s="81"/>
      <c r="M187" s="81">
        <v>0</v>
      </c>
      <c r="N187" s="81">
        <v>0</v>
      </c>
      <c r="O187" s="81">
        <v>0</v>
      </c>
      <c r="P187" s="82">
        <f>SUM(C187:O187)</f>
        <v>1769</v>
      </c>
      <c r="Q187" s="83"/>
      <c r="R187" s="83"/>
      <c r="S187" s="83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 ht="15">
      <c r="A188" s="13"/>
      <c r="B188" s="18" t="s">
        <v>84</v>
      </c>
      <c r="C188" s="87"/>
      <c r="D188" s="87"/>
      <c r="E188" s="87"/>
      <c r="F188" s="87"/>
      <c r="G188" s="87"/>
      <c r="H188" s="87"/>
      <c r="I188" s="87"/>
      <c r="J188" s="87"/>
      <c r="K188" s="83">
        <v>21</v>
      </c>
      <c r="L188" s="81">
        <v>51</v>
      </c>
      <c r="M188" s="81">
        <v>0</v>
      </c>
      <c r="N188" s="81">
        <v>0</v>
      </c>
      <c r="O188" s="81">
        <v>0</v>
      </c>
      <c r="P188" s="82">
        <f>SUM(C188:O188)</f>
        <v>72</v>
      </c>
      <c r="Q188" s="83"/>
      <c r="R188" s="83"/>
      <c r="S188" s="83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ht="15">
      <c r="A189" s="13"/>
      <c r="B189" s="18" t="s">
        <v>91</v>
      </c>
      <c r="C189" s="87"/>
      <c r="D189" s="87"/>
      <c r="E189" s="87"/>
      <c r="F189" s="87"/>
      <c r="G189" s="87"/>
      <c r="H189" s="87"/>
      <c r="I189" s="87"/>
      <c r="J189" s="87"/>
      <c r="K189" s="83"/>
      <c r="L189" s="81"/>
      <c r="M189" s="81"/>
      <c r="N189" s="81"/>
      <c r="O189" s="81">
        <v>549</v>
      </c>
      <c r="P189" s="82">
        <f>SUM(C189:O189)</f>
        <v>549</v>
      </c>
      <c r="Q189" s="83"/>
      <c r="R189" s="83"/>
      <c r="S189" s="83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 ht="15">
      <c r="A190" s="24" t="s">
        <v>86</v>
      </c>
      <c r="B190" s="20"/>
      <c r="C190" s="90">
        <f aca="true" t="shared" si="44" ref="C190:O190">SUM(C185:C189)</f>
        <v>0</v>
      </c>
      <c r="D190" s="90">
        <f t="shared" si="44"/>
        <v>0</v>
      </c>
      <c r="E190" s="90">
        <f t="shared" si="44"/>
        <v>0</v>
      </c>
      <c r="F190" s="90">
        <f t="shared" si="44"/>
        <v>0</v>
      </c>
      <c r="G190" s="90">
        <f t="shared" si="44"/>
        <v>0</v>
      </c>
      <c r="H190" s="90">
        <f t="shared" si="44"/>
        <v>2814</v>
      </c>
      <c r="I190" s="90">
        <f t="shared" si="44"/>
        <v>3607</v>
      </c>
      <c r="J190" s="90">
        <f t="shared" si="44"/>
        <v>1650</v>
      </c>
      <c r="K190" s="90">
        <f t="shared" si="44"/>
        <v>1652</v>
      </c>
      <c r="L190" s="90">
        <f t="shared" si="44"/>
        <v>51</v>
      </c>
      <c r="M190" s="90">
        <f t="shared" si="44"/>
        <v>-3</v>
      </c>
      <c r="N190" s="90">
        <f t="shared" si="44"/>
        <v>0</v>
      </c>
      <c r="O190" s="90">
        <f t="shared" si="44"/>
        <v>549</v>
      </c>
      <c r="P190" s="100"/>
      <c r="Q190" s="83"/>
      <c r="R190" s="83"/>
      <c r="S190" s="83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 ht="15">
      <c r="A191" s="13" t="s">
        <v>104</v>
      </c>
      <c r="B191" s="18" t="s">
        <v>81</v>
      </c>
      <c r="C191" s="87"/>
      <c r="D191" s="87"/>
      <c r="E191" s="87"/>
      <c r="F191" s="87"/>
      <c r="G191" s="87"/>
      <c r="H191" s="87">
        <v>173</v>
      </c>
      <c r="I191" s="87">
        <v>82</v>
      </c>
      <c r="J191" s="87">
        <v>0</v>
      </c>
      <c r="K191" s="83">
        <v>-1</v>
      </c>
      <c r="L191" s="81"/>
      <c r="M191" s="81"/>
      <c r="N191" s="81">
        <v>0</v>
      </c>
      <c r="O191" s="81">
        <v>0</v>
      </c>
      <c r="P191" s="82">
        <f>SUM(C191:O191)</f>
        <v>254</v>
      </c>
      <c r="Q191" s="83"/>
      <c r="R191" s="83"/>
      <c r="S191" s="83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 ht="15">
      <c r="A192" s="13"/>
      <c r="B192" s="18" t="s">
        <v>82</v>
      </c>
      <c r="C192" s="87"/>
      <c r="D192" s="87"/>
      <c r="E192" s="87"/>
      <c r="F192" s="87"/>
      <c r="G192" s="87"/>
      <c r="H192" s="87"/>
      <c r="I192" s="87">
        <v>181</v>
      </c>
      <c r="J192" s="87">
        <v>74</v>
      </c>
      <c r="K192" s="83">
        <v>0</v>
      </c>
      <c r="L192" s="81"/>
      <c r="M192" s="81"/>
      <c r="N192" s="81">
        <v>-1</v>
      </c>
      <c r="O192" s="81">
        <v>0</v>
      </c>
      <c r="P192" s="82">
        <f>SUM(C192:O192)</f>
        <v>254</v>
      </c>
      <c r="Q192" s="83"/>
      <c r="R192" s="83"/>
      <c r="S192" s="83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 ht="15">
      <c r="A193" s="13"/>
      <c r="B193" s="18" t="s">
        <v>83</v>
      </c>
      <c r="C193" s="87"/>
      <c r="D193" s="87"/>
      <c r="E193" s="87"/>
      <c r="F193" s="87"/>
      <c r="G193" s="87"/>
      <c r="H193" s="87"/>
      <c r="I193" s="87"/>
      <c r="J193" s="87">
        <v>109</v>
      </c>
      <c r="K193" s="83">
        <v>199</v>
      </c>
      <c r="L193" s="81">
        <v>-1</v>
      </c>
      <c r="M193" s="81"/>
      <c r="N193" s="81">
        <v>0</v>
      </c>
      <c r="O193" s="81">
        <v>0</v>
      </c>
      <c r="P193" s="82">
        <f>SUM(C193:O193)</f>
        <v>307</v>
      </c>
      <c r="Q193" s="83"/>
      <c r="R193" s="83"/>
      <c r="S193" s="8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ht="15">
      <c r="A194" s="13"/>
      <c r="B194" s="18" t="s">
        <v>91</v>
      </c>
      <c r="C194" s="87"/>
      <c r="D194" s="87"/>
      <c r="E194" s="87"/>
      <c r="F194" s="87"/>
      <c r="G194" s="87"/>
      <c r="H194" s="87"/>
      <c r="I194" s="87"/>
      <c r="J194" s="87"/>
      <c r="K194" s="83"/>
      <c r="L194" s="81"/>
      <c r="M194" s="81"/>
      <c r="N194" s="81"/>
      <c r="O194" s="81">
        <v>4829</v>
      </c>
      <c r="P194" s="82">
        <f>SUM(C194:O194)</f>
        <v>4829</v>
      </c>
      <c r="Q194" s="83"/>
      <c r="R194" s="83"/>
      <c r="S194" s="83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 ht="15">
      <c r="A195" s="24" t="s">
        <v>86</v>
      </c>
      <c r="B195" s="20"/>
      <c r="C195" s="90">
        <f aca="true" t="shared" si="45" ref="C195:O195">SUM(C191:C194)</f>
        <v>0</v>
      </c>
      <c r="D195" s="90">
        <f t="shared" si="45"/>
        <v>0</v>
      </c>
      <c r="E195" s="90">
        <f t="shared" si="45"/>
        <v>0</v>
      </c>
      <c r="F195" s="90">
        <f t="shared" si="45"/>
        <v>0</v>
      </c>
      <c r="G195" s="90">
        <f t="shared" si="45"/>
        <v>0</v>
      </c>
      <c r="H195" s="90">
        <f t="shared" si="45"/>
        <v>173</v>
      </c>
      <c r="I195" s="90">
        <f t="shared" si="45"/>
        <v>263</v>
      </c>
      <c r="J195" s="90">
        <f t="shared" si="45"/>
        <v>183</v>
      </c>
      <c r="K195" s="90">
        <f t="shared" si="45"/>
        <v>198</v>
      </c>
      <c r="L195" s="90">
        <f t="shared" si="45"/>
        <v>-1</v>
      </c>
      <c r="M195" s="90">
        <f t="shared" si="45"/>
        <v>0</v>
      </c>
      <c r="N195" s="90">
        <f t="shared" si="45"/>
        <v>-1</v>
      </c>
      <c r="O195" s="90">
        <f t="shared" si="45"/>
        <v>4829</v>
      </c>
      <c r="P195" s="100"/>
      <c r="Q195" s="83"/>
      <c r="R195" s="83"/>
      <c r="S195" s="83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 ht="15">
      <c r="A196" s="13" t="s">
        <v>105</v>
      </c>
      <c r="B196" s="18" t="s">
        <v>81</v>
      </c>
      <c r="C196" s="87"/>
      <c r="D196" s="87"/>
      <c r="E196" s="87"/>
      <c r="F196" s="87"/>
      <c r="G196" s="87"/>
      <c r="H196" s="87">
        <v>8</v>
      </c>
      <c r="I196" s="87">
        <v>7</v>
      </c>
      <c r="J196" s="87">
        <v>0</v>
      </c>
      <c r="K196" s="83">
        <v>0</v>
      </c>
      <c r="L196" s="81"/>
      <c r="M196" s="81"/>
      <c r="N196" s="81">
        <v>0</v>
      </c>
      <c r="O196" s="81">
        <v>0</v>
      </c>
      <c r="P196" s="82">
        <f>SUM(C196:O196)</f>
        <v>15</v>
      </c>
      <c r="Q196" s="83"/>
      <c r="R196" s="83"/>
      <c r="S196" s="83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 ht="15">
      <c r="A197" s="13"/>
      <c r="B197" s="18" t="s">
        <v>82</v>
      </c>
      <c r="C197" s="87"/>
      <c r="D197" s="87"/>
      <c r="E197" s="87"/>
      <c r="F197" s="87"/>
      <c r="G197" s="87"/>
      <c r="H197" s="87"/>
      <c r="I197" s="87">
        <v>30</v>
      </c>
      <c r="J197" s="87">
        <v>0</v>
      </c>
      <c r="K197" s="83">
        <v>0</v>
      </c>
      <c r="L197" s="81"/>
      <c r="M197" s="81"/>
      <c r="N197" s="81">
        <v>0</v>
      </c>
      <c r="O197" s="81">
        <v>0</v>
      </c>
      <c r="P197" s="82">
        <f>SUM(C197:O197)</f>
        <v>30</v>
      </c>
      <c r="Q197" s="83"/>
      <c r="R197" s="83"/>
      <c r="S197" s="83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40" ht="15">
      <c r="A198" s="13"/>
      <c r="B198" s="18" t="s">
        <v>83</v>
      </c>
      <c r="C198" s="87"/>
      <c r="D198" s="87"/>
      <c r="E198" s="87"/>
      <c r="F198" s="87"/>
      <c r="G198" s="87"/>
      <c r="H198" s="87"/>
      <c r="I198" s="87"/>
      <c r="J198" s="87">
        <v>1</v>
      </c>
      <c r="K198" s="83">
        <v>5</v>
      </c>
      <c r="L198" s="81"/>
      <c r="M198" s="81"/>
      <c r="N198" s="81">
        <v>0</v>
      </c>
      <c r="O198" s="81">
        <v>0</v>
      </c>
      <c r="P198" s="82">
        <f>SUM(C198:O198)</f>
        <v>6</v>
      </c>
      <c r="Q198" s="83"/>
      <c r="R198" s="83"/>
      <c r="S198" s="83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 ht="15">
      <c r="A199" s="24" t="s">
        <v>86</v>
      </c>
      <c r="B199" s="20"/>
      <c r="C199" s="90">
        <f aca="true" t="shared" si="46" ref="C199:M199">SUM(C196:C198)</f>
        <v>0</v>
      </c>
      <c r="D199" s="90">
        <f t="shared" si="46"/>
        <v>0</v>
      </c>
      <c r="E199" s="90">
        <f t="shared" si="46"/>
        <v>0</v>
      </c>
      <c r="F199" s="90">
        <f t="shared" si="46"/>
        <v>0</v>
      </c>
      <c r="G199" s="90">
        <f t="shared" si="46"/>
        <v>0</v>
      </c>
      <c r="H199" s="90">
        <f t="shared" si="46"/>
        <v>8</v>
      </c>
      <c r="I199" s="90">
        <f t="shared" si="46"/>
        <v>37</v>
      </c>
      <c r="J199" s="90">
        <f t="shared" si="46"/>
        <v>1</v>
      </c>
      <c r="K199" s="91">
        <f t="shared" si="46"/>
        <v>5</v>
      </c>
      <c r="L199" s="92">
        <f t="shared" si="46"/>
        <v>0</v>
      </c>
      <c r="M199" s="92">
        <f t="shared" si="46"/>
        <v>0</v>
      </c>
      <c r="N199" s="92">
        <v>0</v>
      </c>
      <c r="O199" s="92">
        <v>0</v>
      </c>
      <c r="P199" s="100"/>
      <c r="Q199" s="83"/>
      <c r="R199" s="83"/>
      <c r="S199" s="83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 ht="15">
      <c r="A200" s="9" t="s">
        <v>106</v>
      </c>
      <c r="B200" s="23" t="s">
        <v>81</v>
      </c>
      <c r="C200" s="96"/>
      <c r="D200" s="96"/>
      <c r="E200" s="96"/>
      <c r="F200" s="96"/>
      <c r="G200" s="96"/>
      <c r="H200" s="96"/>
      <c r="I200" s="96">
        <v>4</v>
      </c>
      <c r="J200" s="96">
        <v>0</v>
      </c>
      <c r="K200" s="97">
        <v>0</v>
      </c>
      <c r="L200" s="98">
        <v>0</v>
      </c>
      <c r="M200" s="98"/>
      <c r="N200" s="98"/>
      <c r="O200" s="98"/>
      <c r="P200" s="99">
        <f>SUM(C200:O200)</f>
        <v>4</v>
      </c>
      <c r="Q200" s="83"/>
      <c r="R200" s="83"/>
      <c r="S200" s="83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 ht="15">
      <c r="A201" s="9" t="s">
        <v>86</v>
      </c>
      <c r="B201" s="10"/>
      <c r="C201" s="98">
        <f aca="true" t="shared" si="47" ref="C201:O201">C200</f>
        <v>0</v>
      </c>
      <c r="D201" s="98">
        <f t="shared" si="47"/>
        <v>0</v>
      </c>
      <c r="E201" s="98">
        <f t="shared" si="47"/>
        <v>0</v>
      </c>
      <c r="F201" s="98">
        <f t="shared" si="47"/>
        <v>0</v>
      </c>
      <c r="G201" s="98">
        <f t="shared" si="47"/>
        <v>0</v>
      </c>
      <c r="H201" s="98">
        <f t="shared" si="47"/>
        <v>0</v>
      </c>
      <c r="I201" s="98">
        <f t="shared" si="47"/>
        <v>4</v>
      </c>
      <c r="J201" s="98">
        <f t="shared" si="47"/>
        <v>0</v>
      </c>
      <c r="K201" s="98">
        <f t="shared" si="47"/>
        <v>0</v>
      </c>
      <c r="L201" s="98">
        <f t="shared" si="47"/>
        <v>0</v>
      </c>
      <c r="M201" s="98">
        <f t="shared" si="47"/>
        <v>0</v>
      </c>
      <c r="N201" s="98">
        <f t="shared" si="47"/>
        <v>0</v>
      </c>
      <c r="O201" s="98">
        <f t="shared" si="47"/>
        <v>0</v>
      </c>
      <c r="P201" s="99"/>
      <c r="Q201" s="83"/>
      <c r="R201" s="83"/>
      <c r="S201" s="83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 ht="15">
      <c r="A202" s="13" t="s">
        <v>124</v>
      </c>
      <c r="B202" s="4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2"/>
      <c r="Q202" s="83"/>
      <c r="R202" s="83"/>
      <c r="S202" s="83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 ht="15">
      <c r="A203" s="13"/>
      <c r="B203" s="18" t="s">
        <v>81</v>
      </c>
      <c r="C203" s="87">
        <f>C175+C185+C191+C196+C200</f>
        <v>0</v>
      </c>
      <c r="D203" s="87">
        <f>D175+D185+D191+D196+D200</f>
        <v>0</v>
      </c>
      <c r="E203" s="87">
        <f>E175+E185+E191+E196+E200</f>
        <v>0</v>
      </c>
      <c r="F203" s="87">
        <f>F175+F185+F191+F196+F200</f>
        <v>0</v>
      </c>
      <c r="G203" s="87">
        <f>G175+G185+G191+G196+G200</f>
        <v>0</v>
      </c>
      <c r="H203" s="87">
        <f aca="true" t="shared" si="48" ref="H203:O203">H175+H181+H185+H191+H196+H200</f>
        <v>3149</v>
      </c>
      <c r="I203" s="87">
        <f t="shared" si="48"/>
        <v>28921</v>
      </c>
      <c r="J203" s="87">
        <f t="shared" si="48"/>
        <v>237</v>
      </c>
      <c r="K203" s="83">
        <f t="shared" si="48"/>
        <v>-2</v>
      </c>
      <c r="L203" s="81">
        <f t="shared" si="48"/>
        <v>1</v>
      </c>
      <c r="M203" s="81">
        <f t="shared" si="48"/>
        <v>0</v>
      </c>
      <c r="N203" s="81">
        <f t="shared" si="48"/>
        <v>0</v>
      </c>
      <c r="O203" s="81">
        <f t="shared" si="48"/>
        <v>0</v>
      </c>
      <c r="P203" s="82">
        <f>SUM(C203:O203)</f>
        <v>32306</v>
      </c>
      <c r="Q203" s="83"/>
      <c r="R203" s="83"/>
      <c r="S203" s="8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ht="15">
      <c r="A204" s="13"/>
      <c r="B204" s="18" t="s">
        <v>82</v>
      </c>
      <c r="C204" s="87">
        <f aca="true" t="shared" si="49" ref="C204:G205">C176+C186+C192+C197</f>
        <v>0</v>
      </c>
      <c r="D204" s="87">
        <f t="shared" si="49"/>
        <v>0</v>
      </c>
      <c r="E204" s="87">
        <f t="shared" si="49"/>
        <v>0</v>
      </c>
      <c r="F204" s="87">
        <f t="shared" si="49"/>
        <v>0</v>
      </c>
      <c r="G204" s="87">
        <f t="shared" si="49"/>
        <v>0</v>
      </c>
      <c r="H204" s="87">
        <f aca="true" t="shared" si="50" ref="H204:O205">H176+H182+H186+H192+H197</f>
        <v>0</v>
      </c>
      <c r="I204" s="87">
        <f t="shared" si="50"/>
        <v>668</v>
      </c>
      <c r="J204" s="87">
        <f t="shared" si="50"/>
        <v>5962</v>
      </c>
      <c r="K204" s="83">
        <f t="shared" si="50"/>
        <v>-4</v>
      </c>
      <c r="L204" s="81">
        <f t="shared" si="50"/>
        <v>0</v>
      </c>
      <c r="M204" s="81">
        <f t="shared" si="50"/>
        <v>-3</v>
      </c>
      <c r="N204" s="81">
        <f t="shared" si="50"/>
        <v>-1</v>
      </c>
      <c r="O204" s="81">
        <f t="shared" si="50"/>
        <v>0</v>
      </c>
      <c r="P204" s="82">
        <f>SUM(C204:O204)</f>
        <v>6622</v>
      </c>
      <c r="Q204" s="83"/>
      <c r="R204" s="83"/>
      <c r="S204" s="83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ht="15">
      <c r="A205" s="13"/>
      <c r="B205" s="18" t="s">
        <v>83</v>
      </c>
      <c r="C205" s="87">
        <f t="shared" si="49"/>
        <v>0</v>
      </c>
      <c r="D205" s="87">
        <f t="shared" si="49"/>
        <v>0</v>
      </c>
      <c r="E205" s="87">
        <f t="shared" si="49"/>
        <v>0</v>
      </c>
      <c r="F205" s="87">
        <f t="shared" si="49"/>
        <v>0</v>
      </c>
      <c r="G205" s="87">
        <f t="shared" si="49"/>
        <v>0</v>
      </c>
      <c r="H205" s="87">
        <f t="shared" si="50"/>
        <v>0</v>
      </c>
      <c r="I205" s="87">
        <f t="shared" si="50"/>
        <v>0</v>
      </c>
      <c r="J205" s="87">
        <f t="shared" si="50"/>
        <v>248</v>
      </c>
      <c r="K205" s="83">
        <f t="shared" si="50"/>
        <v>1835</v>
      </c>
      <c r="L205" s="81">
        <f t="shared" si="50"/>
        <v>-1</v>
      </c>
      <c r="M205" s="81">
        <f t="shared" si="50"/>
        <v>0</v>
      </c>
      <c r="N205" s="81">
        <f t="shared" si="50"/>
        <v>0</v>
      </c>
      <c r="O205" s="81">
        <f t="shared" si="50"/>
        <v>0</v>
      </c>
      <c r="P205" s="82">
        <f>SUM(C205:O205)</f>
        <v>2082</v>
      </c>
      <c r="Q205" s="83"/>
      <c r="R205" s="83"/>
      <c r="S205" s="83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ht="15">
      <c r="A206" s="13"/>
      <c r="B206" s="18" t="s">
        <v>84</v>
      </c>
      <c r="C206" s="87"/>
      <c r="D206" s="87"/>
      <c r="E206" s="87"/>
      <c r="F206" s="87"/>
      <c r="G206" s="87"/>
      <c r="H206" s="87"/>
      <c r="I206" s="87"/>
      <c r="J206" s="87"/>
      <c r="K206" s="83">
        <f>K188</f>
        <v>21</v>
      </c>
      <c r="L206" s="81">
        <f>L188+L178</f>
        <v>163</v>
      </c>
      <c r="M206" s="81">
        <f>M188+M178</f>
        <v>2</v>
      </c>
      <c r="N206" s="81">
        <f>N188+N178</f>
        <v>0</v>
      </c>
      <c r="O206" s="81">
        <f>O188+O178</f>
        <v>0</v>
      </c>
      <c r="P206" s="82">
        <f>SUM(C206:O206)</f>
        <v>186</v>
      </c>
      <c r="Q206" s="83"/>
      <c r="R206" s="83"/>
      <c r="S206" s="83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15">
      <c r="A207" s="13"/>
      <c r="B207" s="18" t="s">
        <v>91</v>
      </c>
      <c r="C207" s="87">
        <f aca="true" t="shared" si="51" ref="C207:O207">C179+C189+C194</f>
        <v>0</v>
      </c>
      <c r="D207" s="87">
        <f t="shared" si="51"/>
        <v>0</v>
      </c>
      <c r="E207" s="87">
        <f t="shared" si="51"/>
        <v>0</v>
      </c>
      <c r="F207" s="87">
        <f t="shared" si="51"/>
        <v>0</v>
      </c>
      <c r="G207" s="87">
        <f t="shared" si="51"/>
        <v>0</v>
      </c>
      <c r="H207" s="87">
        <f t="shared" si="51"/>
        <v>0</v>
      </c>
      <c r="I207" s="87">
        <f t="shared" si="51"/>
        <v>0</v>
      </c>
      <c r="J207" s="87">
        <f t="shared" si="51"/>
        <v>0</v>
      </c>
      <c r="K207" s="87">
        <f t="shared" si="51"/>
        <v>0</v>
      </c>
      <c r="L207" s="87">
        <f t="shared" si="51"/>
        <v>0</v>
      </c>
      <c r="M207" s="87">
        <f t="shared" si="51"/>
        <v>0</v>
      </c>
      <c r="N207" s="87">
        <f t="shared" si="51"/>
        <v>0</v>
      </c>
      <c r="O207" s="87">
        <f t="shared" si="51"/>
        <v>5379</v>
      </c>
      <c r="P207" s="82">
        <f>SUM(C207:O207)</f>
        <v>5379</v>
      </c>
      <c r="Q207" s="83"/>
      <c r="R207" s="83"/>
      <c r="S207" s="83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15.75" thickBot="1">
      <c r="A208" s="16" t="s">
        <v>86</v>
      </c>
      <c r="B208" s="19"/>
      <c r="C208" s="88">
        <f aca="true" t="shared" si="52" ref="C208:O208">SUM(C203:C207)</f>
        <v>0</v>
      </c>
      <c r="D208" s="88">
        <f t="shared" si="52"/>
        <v>0</v>
      </c>
      <c r="E208" s="88">
        <f t="shared" si="52"/>
        <v>0</v>
      </c>
      <c r="F208" s="88">
        <f t="shared" si="52"/>
        <v>0</v>
      </c>
      <c r="G208" s="88">
        <f t="shared" si="52"/>
        <v>0</v>
      </c>
      <c r="H208" s="88">
        <f t="shared" si="52"/>
        <v>3149</v>
      </c>
      <c r="I208" s="88">
        <f t="shared" si="52"/>
        <v>29589</v>
      </c>
      <c r="J208" s="88">
        <f t="shared" si="52"/>
        <v>6447</v>
      </c>
      <c r="K208" s="88">
        <f t="shared" si="52"/>
        <v>1850</v>
      </c>
      <c r="L208" s="88">
        <f t="shared" si="52"/>
        <v>163</v>
      </c>
      <c r="M208" s="88">
        <f t="shared" si="52"/>
        <v>-1</v>
      </c>
      <c r="N208" s="88">
        <f t="shared" si="52"/>
        <v>-1</v>
      </c>
      <c r="O208" s="88">
        <f t="shared" si="52"/>
        <v>5379</v>
      </c>
      <c r="P208" s="86"/>
      <c r="Q208" s="83"/>
      <c r="R208" s="83"/>
      <c r="S208" s="83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15">
      <c r="A209" s="13" t="s">
        <v>108</v>
      </c>
      <c r="B209" s="18"/>
      <c r="C209" s="87"/>
      <c r="D209" s="87"/>
      <c r="E209" s="87"/>
      <c r="F209" s="87"/>
      <c r="G209" s="87"/>
      <c r="H209" s="87"/>
      <c r="I209" s="87"/>
      <c r="J209" s="87"/>
      <c r="K209" s="83"/>
      <c r="L209" s="81"/>
      <c r="M209" s="81"/>
      <c r="N209" s="81"/>
      <c r="O209" s="81"/>
      <c r="P209" s="82"/>
      <c r="Q209" s="83"/>
      <c r="R209" s="83"/>
      <c r="S209" s="83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ht="15">
      <c r="A210" s="13"/>
      <c r="B210" s="18" t="s">
        <v>68</v>
      </c>
      <c r="C210" s="87">
        <f aca="true" t="shared" si="53" ref="C210:O210">C124</f>
        <v>25355</v>
      </c>
      <c r="D210" s="87">
        <f t="shared" si="53"/>
        <v>748</v>
      </c>
      <c r="E210" s="87">
        <f t="shared" si="53"/>
        <v>51</v>
      </c>
      <c r="F210" s="87">
        <f t="shared" si="53"/>
        <v>0</v>
      </c>
      <c r="G210" s="87">
        <f t="shared" si="53"/>
        <v>0</v>
      </c>
      <c r="H210" s="87">
        <f t="shared" si="53"/>
        <v>34</v>
      </c>
      <c r="I210" s="87">
        <f t="shared" si="53"/>
        <v>0</v>
      </c>
      <c r="J210" s="87">
        <f t="shared" si="53"/>
        <v>0</v>
      </c>
      <c r="K210" s="83">
        <f t="shared" si="53"/>
        <v>0</v>
      </c>
      <c r="L210" s="81">
        <f t="shared" si="53"/>
        <v>0</v>
      </c>
      <c r="M210" s="81">
        <f t="shared" si="53"/>
        <v>0</v>
      </c>
      <c r="N210" s="81">
        <f t="shared" si="53"/>
        <v>0</v>
      </c>
      <c r="O210" s="81">
        <f t="shared" si="53"/>
        <v>0</v>
      </c>
      <c r="P210" s="82">
        <f aca="true" t="shared" si="54" ref="P210:P222">SUM(C210:O210)</f>
        <v>26188</v>
      </c>
      <c r="Q210" s="83"/>
      <c r="R210" s="83"/>
      <c r="S210" s="83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ht="15">
      <c r="A211" s="13"/>
      <c r="B211" s="18" t="s">
        <v>70</v>
      </c>
      <c r="C211" s="87">
        <f aca="true" t="shared" si="55" ref="C211:O211">C133</f>
        <v>1602</v>
      </c>
      <c r="D211" s="87">
        <f t="shared" si="55"/>
        <v>123500</v>
      </c>
      <c r="E211" s="87">
        <f t="shared" si="55"/>
        <v>-130</v>
      </c>
      <c r="F211" s="87">
        <f t="shared" si="55"/>
        <v>1491</v>
      </c>
      <c r="G211" s="87">
        <f t="shared" si="55"/>
        <v>397</v>
      </c>
      <c r="H211" s="87">
        <f t="shared" si="55"/>
        <v>0</v>
      </c>
      <c r="I211" s="87">
        <f t="shared" si="55"/>
        <v>-6</v>
      </c>
      <c r="J211" s="87">
        <f t="shared" si="55"/>
        <v>-270</v>
      </c>
      <c r="K211" s="83">
        <f t="shared" si="55"/>
        <v>780</v>
      </c>
      <c r="L211" s="81">
        <f t="shared" si="55"/>
        <v>0</v>
      </c>
      <c r="M211" s="81">
        <f t="shared" si="55"/>
        <v>0</v>
      </c>
      <c r="N211" s="81">
        <f t="shared" si="55"/>
        <v>0</v>
      </c>
      <c r="O211" s="81">
        <f t="shared" si="55"/>
        <v>0</v>
      </c>
      <c r="P211" s="82">
        <f t="shared" si="54"/>
        <v>127364</v>
      </c>
      <c r="Q211" s="83"/>
      <c r="R211" s="83"/>
      <c r="S211" s="83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15">
      <c r="A212" s="13"/>
      <c r="B212" s="18" t="s">
        <v>73</v>
      </c>
      <c r="C212" s="87">
        <f aca="true" t="shared" si="56" ref="C212:O212">C134</f>
        <v>0</v>
      </c>
      <c r="D212" s="87">
        <f t="shared" si="56"/>
        <v>0</v>
      </c>
      <c r="E212" s="87">
        <f t="shared" si="56"/>
        <v>0</v>
      </c>
      <c r="F212" s="87">
        <f t="shared" si="56"/>
        <v>364</v>
      </c>
      <c r="G212" s="87">
        <f t="shared" si="56"/>
        <v>0</v>
      </c>
      <c r="H212" s="87">
        <f t="shared" si="56"/>
        <v>0</v>
      </c>
      <c r="I212" s="87">
        <f t="shared" si="56"/>
        <v>0</v>
      </c>
      <c r="J212" s="87">
        <f t="shared" si="56"/>
        <v>0</v>
      </c>
      <c r="K212" s="83">
        <f t="shared" si="56"/>
        <v>0</v>
      </c>
      <c r="L212" s="81">
        <f t="shared" si="56"/>
        <v>0</v>
      </c>
      <c r="M212" s="81">
        <f t="shared" si="56"/>
        <v>0</v>
      </c>
      <c r="N212" s="81">
        <f t="shared" si="56"/>
        <v>0</v>
      </c>
      <c r="O212" s="81">
        <f t="shared" si="56"/>
        <v>0</v>
      </c>
      <c r="P212" s="82">
        <f t="shared" si="54"/>
        <v>364</v>
      </c>
      <c r="Q212" s="83"/>
      <c r="R212" s="83"/>
      <c r="S212" s="83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ht="15">
      <c r="A213" s="13"/>
      <c r="B213" s="18" t="s">
        <v>76</v>
      </c>
      <c r="C213" s="87">
        <f aca="true" t="shared" si="57" ref="C213:O213">C135</f>
        <v>0</v>
      </c>
      <c r="D213" s="87">
        <f t="shared" si="57"/>
        <v>0</v>
      </c>
      <c r="E213" s="87">
        <f t="shared" si="57"/>
        <v>0</v>
      </c>
      <c r="F213" s="87">
        <f t="shared" si="57"/>
        <v>41578</v>
      </c>
      <c r="G213" s="87">
        <f t="shared" si="57"/>
        <v>460</v>
      </c>
      <c r="H213" s="87">
        <f t="shared" si="57"/>
        <v>0</v>
      </c>
      <c r="I213" s="87">
        <f t="shared" si="57"/>
        <v>5</v>
      </c>
      <c r="J213" s="87">
        <f t="shared" si="57"/>
        <v>0</v>
      </c>
      <c r="K213" s="83">
        <f t="shared" si="57"/>
        <v>158</v>
      </c>
      <c r="L213" s="81">
        <f t="shared" si="57"/>
        <v>0</v>
      </c>
      <c r="M213" s="81">
        <f t="shared" si="57"/>
        <v>0</v>
      </c>
      <c r="N213" s="81">
        <f t="shared" si="57"/>
        <v>0</v>
      </c>
      <c r="O213" s="81">
        <f t="shared" si="57"/>
        <v>0</v>
      </c>
      <c r="P213" s="82">
        <f t="shared" si="54"/>
        <v>42201</v>
      </c>
      <c r="Q213" s="83"/>
      <c r="R213" s="83"/>
      <c r="S213" s="8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ht="15">
      <c r="A214" s="13"/>
      <c r="B214" s="18" t="s">
        <v>79</v>
      </c>
      <c r="C214" s="87">
        <f aca="true" t="shared" si="58" ref="C214:O214">C125</f>
        <v>0</v>
      </c>
      <c r="D214" s="87">
        <f t="shared" si="58"/>
        <v>0</v>
      </c>
      <c r="E214" s="87">
        <f t="shared" si="58"/>
        <v>0</v>
      </c>
      <c r="F214" s="87">
        <f t="shared" si="58"/>
        <v>0</v>
      </c>
      <c r="G214" s="87">
        <f t="shared" si="58"/>
        <v>1133</v>
      </c>
      <c r="H214" s="87">
        <f t="shared" si="58"/>
        <v>0</v>
      </c>
      <c r="I214" s="87">
        <f t="shared" si="58"/>
        <v>0</v>
      </c>
      <c r="J214" s="87">
        <f t="shared" si="58"/>
        <v>-11</v>
      </c>
      <c r="K214" s="83">
        <f t="shared" si="58"/>
        <v>0</v>
      </c>
      <c r="L214" s="81">
        <f t="shared" si="58"/>
        <v>0</v>
      </c>
      <c r="M214" s="81">
        <f t="shared" si="58"/>
        <v>0</v>
      </c>
      <c r="N214" s="81">
        <f t="shared" si="58"/>
        <v>0</v>
      </c>
      <c r="O214" s="81">
        <f t="shared" si="58"/>
        <v>0</v>
      </c>
      <c r="P214" s="82">
        <f t="shared" si="54"/>
        <v>1122</v>
      </c>
      <c r="Q214" s="83"/>
      <c r="R214" s="83"/>
      <c r="S214" s="83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ht="15">
      <c r="A215" s="13"/>
      <c r="B215" s="18" t="s">
        <v>80</v>
      </c>
      <c r="C215" s="87">
        <f aca="true" t="shared" si="59" ref="C215:H215">C126</f>
        <v>0</v>
      </c>
      <c r="D215" s="87">
        <f t="shared" si="59"/>
        <v>0</v>
      </c>
      <c r="E215" s="87">
        <f t="shared" si="59"/>
        <v>0</v>
      </c>
      <c r="F215" s="87">
        <f t="shared" si="59"/>
        <v>0</v>
      </c>
      <c r="G215" s="87">
        <f t="shared" si="59"/>
        <v>1083</v>
      </c>
      <c r="H215" s="87">
        <f t="shared" si="59"/>
        <v>7185</v>
      </c>
      <c r="I215" s="87">
        <f>I126+I136</f>
        <v>-31</v>
      </c>
      <c r="J215" s="87">
        <f aca="true" t="shared" si="60" ref="J215:O215">J126</f>
        <v>0</v>
      </c>
      <c r="K215" s="83">
        <f t="shared" si="60"/>
        <v>0</v>
      </c>
      <c r="L215" s="81">
        <f t="shared" si="60"/>
        <v>0</v>
      </c>
      <c r="M215" s="81">
        <f t="shared" si="60"/>
        <v>0</v>
      </c>
      <c r="N215" s="81">
        <f t="shared" si="60"/>
        <v>0</v>
      </c>
      <c r="O215" s="81">
        <f t="shared" si="60"/>
        <v>0</v>
      </c>
      <c r="P215" s="82">
        <f t="shared" si="54"/>
        <v>8237</v>
      </c>
      <c r="Q215" s="83"/>
      <c r="R215" s="83"/>
      <c r="S215" s="83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ht="15">
      <c r="A216" s="13"/>
      <c r="B216" s="18" t="s">
        <v>81</v>
      </c>
      <c r="C216" s="87">
        <f aca="true" t="shared" si="61" ref="C216:O216">C127+C137+C143+C203</f>
        <v>0</v>
      </c>
      <c r="D216" s="87">
        <f t="shared" si="61"/>
        <v>0</v>
      </c>
      <c r="E216" s="87">
        <f t="shared" si="61"/>
        <v>0</v>
      </c>
      <c r="F216" s="87">
        <f t="shared" si="61"/>
        <v>0</v>
      </c>
      <c r="G216" s="87">
        <f t="shared" si="61"/>
        <v>0</v>
      </c>
      <c r="H216" s="87">
        <f t="shared" si="61"/>
        <v>13869</v>
      </c>
      <c r="I216" s="87">
        <f t="shared" si="61"/>
        <v>188006</v>
      </c>
      <c r="J216" s="87">
        <f t="shared" si="61"/>
        <v>15773</v>
      </c>
      <c r="K216" s="83">
        <f t="shared" si="61"/>
        <v>7</v>
      </c>
      <c r="L216" s="81">
        <f t="shared" si="61"/>
        <v>5</v>
      </c>
      <c r="M216" s="81">
        <f t="shared" si="61"/>
        <v>33</v>
      </c>
      <c r="N216" s="81">
        <f t="shared" si="61"/>
        <v>0</v>
      </c>
      <c r="O216" s="81">
        <f t="shared" si="61"/>
        <v>2</v>
      </c>
      <c r="P216" s="82">
        <f t="shared" si="54"/>
        <v>217695</v>
      </c>
      <c r="Q216" s="83">
        <f>P127+P137+P143+P203</f>
        <v>217695</v>
      </c>
      <c r="R216" s="83"/>
      <c r="S216" s="83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5">
      <c r="A217" s="13"/>
      <c r="B217" s="18" t="s">
        <v>82</v>
      </c>
      <c r="C217" s="87">
        <f aca="true" t="shared" si="62" ref="C217:H218">C128+C144+C204</f>
        <v>0</v>
      </c>
      <c r="D217" s="87">
        <f t="shared" si="62"/>
        <v>0</v>
      </c>
      <c r="E217" s="87">
        <f t="shared" si="62"/>
        <v>0</v>
      </c>
      <c r="F217" s="87">
        <f t="shared" si="62"/>
        <v>0</v>
      </c>
      <c r="G217" s="87">
        <f t="shared" si="62"/>
        <v>0</v>
      </c>
      <c r="H217" s="87">
        <f t="shared" si="62"/>
        <v>0</v>
      </c>
      <c r="I217" s="87">
        <f aca="true" t="shared" si="63" ref="I217:O217">I128+I138+I144+I204</f>
        <v>25607</v>
      </c>
      <c r="J217" s="87">
        <f t="shared" si="63"/>
        <v>307051</v>
      </c>
      <c r="K217" s="83">
        <f t="shared" si="63"/>
        <v>-234</v>
      </c>
      <c r="L217" s="81">
        <f t="shared" si="63"/>
        <v>8</v>
      </c>
      <c r="M217" s="81">
        <f t="shared" si="63"/>
        <v>-127</v>
      </c>
      <c r="N217" s="81">
        <f t="shared" si="63"/>
        <v>4</v>
      </c>
      <c r="O217" s="81">
        <f t="shared" si="63"/>
        <v>0</v>
      </c>
      <c r="P217" s="82">
        <f t="shared" si="54"/>
        <v>332309</v>
      </c>
      <c r="Q217" s="83">
        <f>P128+P138+P144+P204</f>
        <v>332309</v>
      </c>
      <c r="R217" s="83"/>
      <c r="S217" s="83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ht="15">
      <c r="A218" s="13"/>
      <c r="B218" s="18" t="s">
        <v>83</v>
      </c>
      <c r="C218" s="87">
        <f t="shared" si="62"/>
        <v>0</v>
      </c>
      <c r="D218" s="87">
        <f t="shared" si="62"/>
        <v>0</v>
      </c>
      <c r="E218" s="87">
        <f t="shared" si="62"/>
        <v>0</v>
      </c>
      <c r="F218" s="87">
        <f t="shared" si="62"/>
        <v>0</v>
      </c>
      <c r="G218" s="87">
        <f t="shared" si="62"/>
        <v>0</v>
      </c>
      <c r="H218" s="87">
        <f t="shared" si="62"/>
        <v>0</v>
      </c>
      <c r="I218" s="87">
        <f>I129+I145+I205</f>
        <v>0</v>
      </c>
      <c r="J218" s="87">
        <f aca="true" t="shared" si="64" ref="J218:O218">J129+J139+J145+J148+J161+J205</f>
        <v>63982</v>
      </c>
      <c r="K218" s="83">
        <f t="shared" si="64"/>
        <v>463233</v>
      </c>
      <c r="L218" s="81">
        <f t="shared" si="64"/>
        <v>-350</v>
      </c>
      <c r="M218" s="81">
        <f t="shared" si="64"/>
        <v>-13</v>
      </c>
      <c r="N218" s="81">
        <f t="shared" si="64"/>
        <v>0</v>
      </c>
      <c r="O218" s="81">
        <f t="shared" si="64"/>
        <v>0</v>
      </c>
      <c r="P218" s="82">
        <f t="shared" si="54"/>
        <v>526852</v>
      </c>
      <c r="Q218" s="83">
        <f>P129+P139+P145+P148+P161+P205</f>
        <v>526852</v>
      </c>
      <c r="R218" s="83"/>
      <c r="S218" s="83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15">
      <c r="A219" s="13"/>
      <c r="B219" s="18" t="s">
        <v>84</v>
      </c>
      <c r="C219" s="87"/>
      <c r="D219" s="87"/>
      <c r="E219" s="87"/>
      <c r="F219" s="87"/>
      <c r="G219" s="87"/>
      <c r="H219" s="87"/>
      <c r="I219" s="87"/>
      <c r="J219" s="87"/>
      <c r="K219" s="83">
        <f>K130+K149+K162+K206</f>
        <v>31573</v>
      </c>
      <c r="L219" s="81">
        <f>L130+L149+L162+L206+L153+L157+L166+L170</f>
        <v>28847</v>
      </c>
      <c r="M219" s="81">
        <f>M130+M149+M162+M206+M153+M157+M166+M170</f>
        <v>152</v>
      </c>
      <c r="N219" s="81">
        <f>N130+N149+N162+N206+N153+N157+N166+N170</f>
        <v>-1</v>
      </c>
      <c r="O219" s="81">
        <f>O130+O149+O162+O206+O153+O157+O166+O170</f>
        <v>0</v>
      </c>
      <c r="P219" s="82">
        <f t="shared" si="54"/>
        <v>60571</v>
      </c>
      <c r="Q219" s="83">
        <f>P130+P149+P162+P206+P153+P157+P166+P170</f>
        <v>60571</v>
      </c>
      <c r="R219" s="83"/>
      <c r="S219" s="83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ht="15">
      <c r="A220" s="13"/>
      <c r="B220" s="18" t="s">
        <v>85</v>
      </c>
      <c r="C220" s="87"/>
      <c r="D220" s="87"/>
      <c r="E220" s="87"/>
      <c r="F220" s="87"/>
      <c r="G220" s="87"/>
      <c r="H220" s="87"/>
      <c r="I220" s="87"/>
      <c r="J220" s="87"/>
      <c r="K220" s="83"/>
      <c r="L220" s="81">
        <f>L131</f>
        <v>1</v>
      </c>
      <c r="M220" s="81">
        <f>M131</f>
        <v>0</v>
      </c>
      <c r="N220" s="81">
        <f>N131</f>
        <v>0</v>
      </c>
      <c r="O220" s="81">
        <f>O131</f>
        <v>0</v>
      </c>
      <c r="P220" s="82">
        <f t="shared" si="54"/>
        <v>1</v>
      </c>
      <c r="Q220" s="83">
        <f>P131</f>
        <v>1</v>
      </c>
      <c r="R220" s="83"/>
      <c r="S220" s="83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5">
      <c r="A221" s="13"/>
      <c r="B221" s="18" t="s">
        <v>90</v>
      </c>
      <c r="C221" s="87"/>
      <c r="D221" s="87"/>
      <c r="E221" s="87"/>
      <c r="F221" s="87"/>
      <c r="G221" s="87"/>
      <c r="H221" s="87"/>
      <c r="I221" s="87"/>
      <c r="J221" s="87"/>
      <c r="K221" s="83"/>
      <c r="L221" s="81"/>
      <c r="M221" s="81"/>
      <c r="N221" s="81"/>
      <c r="O221" s="81">
        <f>O140+O150+O154+O158+O163+O167+O171</f>
        <v>2780</v>
      </c>
      <c r="P221" s="103">
        <f t="shared" si="54"/>
        <v>2780</v>
      </c>
      <c r="Q221" s="81">
        <f>P140+P150+P154+P158+P163+P167+P171</f>
        <v>2780</v>
      </c>
      <c r="R221" s="83"/>
      <c r="S221" s="83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ht="15">
      <c r="A222" s="13"/>
      <c r="B222" s="18" t="s">
        <v>91</v>
      </c>
      <c r="C222" s="87"/>
      <c r="D222" s="87"/>
      <c r="E222" s="87"/>
      <c r="F222" s="87"/>
      <c r="G222" s="87"/>
      <c r="H222" s="87"/>
      <c r="I222" s="87"/>
      <c r="J222" s="87"/>
      <c r="K222" s="83"/>
      <c r="L222" s="81"/>
      <c r="M222" s="81"/>
      <c r="N222" s="81"/>
      <c r="O222" s="81">
        <f>O141+O151+O155+O159+O164+O168+O172+O207</f>
        <v>474933</v>
      </c>
      <c r="P222" s="103">
        <f t="shared" si="54"/>
        <v>474933</v>
      </c>
      <c r="Q222" s="81">
        <f>P141+P151+P155+P159+P164+P168+P172+P207</f>
        <v>474933</v>
      </c>
      <c r="R222" s="83"/>
      <c r="S222" s="83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15.75" thickBot="1">
      <c r="A223" s="30" t="s">
        <v>86</v>
      </c>
      <c r="B223" s="31"/>
      <c r="C223" s="115">
        <f aca="true" t="shared" si="65" ref="C223:O223">SUM(C210:C222)</f>
        <v>26957</v>
      </c>
      <c r="D223" s="115">
        <f t="shared" si="65"/>
        <v>124248</v>
      </c>
      <c r="E223" s="115">
        <f t="shared" si="65"/>
        <v>-79</v>
      </c>
      <c r="F223" s="115">
        <f t="shared" si="65"/>
        <v>43433</v>
      </c>
      <c r="G223" s="115">
        <f t="shared" si="65"/>
        <v>3073</v>
      </c>
      <c r="H223" s="115">
        <f t="shared" si="65"/>
        <v>21088</v>
      </c>
      <c r="I223" s="115">
        <f t="shared" si="65"/>
        <v>213581</v>
      </c>
      <c r="J223" s="115">
        <f t="shared" si="65"/>
        <v>386525</v>
      </c>
      <c r="K223" s="115">
        <f t="shared" si="65"/>
        <v>495517</v>
      </c>
      <c r="L223" s="115">
        <f t="shared" si="65"/>
        <v>28511</v>
      </c>
      <c r="M223" s="115">
        <f t="shared" si="65"/>
        <v>45</v>
      </c>
      <c r="N223" s="115">
        <f t="shared" si="65"/>
        <v>3</v>
      </c>
      <c r="O223" s="115">
        <f t="shared" si="65"/>
        <v>477715</v>
      </c>
      <c r="P223" s="104"/>
      <c r="Q223" s="83"/>
      <c r="R223" s="83"/>
      <c r="S223" s="8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ht="15">
      <c r="A224" s="26"/>
      <c r="B224" s="26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83"/>
      <c r="R224" s="83"/>
      <c r="S224" s="83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14"/>
    </row>
    <row r="225" spans="1:40" ht="15">
      <c r="A225" s="26" t="s">
        <v>125</v>
      </c>
      <c r="B225" s="26"/>
      <c r="C225" s="105"/>
      <c r="D225" s="105"/>
      <c r="E225" s="105"/>
      <c r="F225" s="105"/>
      <c r="G225" s="105"/>
      <c r="H225" s="105"/>
      <c r="I225" s="108"/>
      <c r="J225" s="105"/>
      <c r="K225" s="105"/>
      <c r="L225" s="105"/>
      <c r="M225" s="105"/>
      <c r="N225" s="105"/>
      <c r="O225" s="105"/>
      <c r="P225" s="105"/>
      <c r="Q225" s="83"/>
      <c r="R225" s="83"/>
      <c r="S225" s="83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14"/>
      <c r="AH225" s="4"/>
      <c r="AI225" s="4"/>
      <c r="AJ225" s="4"/>
      <c r="AK225" s="4"/>
      <c r="AL225" s="4"/>
      <c r="AM225" s="4"/>
      <c r="AN225" s="4"/>
    </row>
    <row r="226" spans="1:40" ht="15">
      <c r="A226" s="26" t="s">
        <v>126</v>
      </c>
      <c r="B226" s="26"/>
      <c r="C226" s="105"/>
      <c r="D226" s="105"/>
      <c r="E226" s="105"/>
      <c r="F226" s="105"/>
      <c r="G226" s="105"/>
      <c r="H226" s="105"/>
      <c r="I226" s="108"/>
      <c r="J226" s="105"/>
      <c r="K226" s="105"/>
      <c r="L226" s="105"/>
      <c r="M226" s="105"/>
      <c r="N226" s="105"/>
      <c r="O226" s="105"/>
      <c r="P226" s="105"/>
      <c r="Q226" s="83"/>
      <c r="R226" s="83"/>
      <c r="S226" s="83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14"/>
      <c r="AH226" s="4"/>
      <c r="AI226" s="4"/>
      <c r="AJ226" s="4"/>
      <c r="AK226" s="4"/>
      <c r="AL226" s="4"/>
      <c r="AM226" s="4"/>
      <c r="AN226" s="4"/>
    </row>
    <row r="227" spans="1:40" ht="15">
      <c r="A227" s="26" t="s">
        <v>127</v>
      </c>
      <c r="B227" s="26"/>
      <c r="C227" s="105"/>
      <c r="D227" s="105"/>
      <c r="E227" s="105"/>
      <c r="F227" s="105"/>
      <c r="G227" s="105"/>
      <c r="H227" s="105"/>
      <c r="I227" s="108"/>
      <c r="J227" s="105"/>
      <c r="K227" s="105"/>
      <c r="L227" s="105"/>
      <c r="M227" s="105"/>
      <c r="N227" s="105"/>
      <c r="O227" s="105"/>
      <c r="P227" s="105"/>
      <c r="Q227" s="83"/>
      <c r="R227" s="83"/>
      <c r="S227" s="83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14"/>
      <c r="AH227" s="4"/>
      <c r="AI227" s="4"/>
      <c r="AJ227" s="4"/>
      <c r="AK227" s="4"/>
      <c r="AL227" s="4"/>
      <c r="AM227" s="4"/>
      <c r="AN227" s="4"/>
    </row>
    <row r="228" spans="1:40" ht="15">
      <c r="A228" s="4" t="s">
        <v>128</v>
      </c>
      <c r="B228" s="26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83"/>
      <c r="R228" s="83"/>
      <c r="S228" s="83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14"/>
      <c r="AH228" s="4"/>
      <c r="AI228" s="4"/>
      <c r="AJ228" s="4"/>
      <c r="AK228" s="4"/>
      <c r="AL228" s="4"/>
      <c r="AM228" s="4"/>
      <c r="AN228" s="4"/>
    </row>
    <row r="229" spans="1:40" ht="15">
      <c r="A229" s="4"/>
      <c r="B229" s="4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ht="15">
      <c r="A230" s="26"/>
      <c r="B230" s="4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ht="15">
      <c r="A231" s="4"/>
      <c r="B231" s="4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ht="15">
      <c r="A232" s="4"/>
      <c r="B232" s="4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ht="15">
      <c r="A233" s="4"/>
      <c r="B233" s="4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ht="15">
      <c r="A234" s="4"/>
      <c r="B234" s="4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ht="15">
      <c r="A235" s="4"/>
      <c r="B235" s="4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ht="15">
      <c r="A236" s="4"/>
      <c r="B236" s="4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4"/>
      <c r="U236" s="4"/>
      <c r="V236" s="4"/>
      <c r="W236" s="4"/>
      <c r="X236" s="4"/>
      <c r="Y236" s="4" t="str">
        <f ca="1">"_x0001__x001E_3Fc:\123r3\PRSBUD20\PR20LOANWRI.wk3\ "&amp;FIXED(MONTH(TODAY()),0,TRUE)&amp;"-"&amp;FIXED(DAY(TODAY()),0,TRUE)&amp;"-"&amp;FIXED((YEAR(TODAY())-1900),0,TRUE)</f>
        <v>_x0001__x001E_3Fc:\123r3\PRSBUD20\PR20LOANWRI.wk3\ 2-17-112</v>
      </c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ht="15">
      <c r="A237" s="4"/>
      <c r="B237" s="4"/>
      <c r="C237" s="83"/>
      <c r="D237" s="83"/>
      <c r="E237" s="83"/>
      <c r="F237" s="83"/>
      <c r="G237" s="83"/>
      <c r="H237" s="102"/>
      <c r="I237" s="102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ht="15">
      <c r="A238" s="4"/>
      <c r="B238" s="4"/>
      <c r="C238" s="83"/>
      <c r="D238" s="83"/>
      <c r="E238" s="83"/>
      <c r="F238" s="83"/>
      <c r="G238" s="83"/>
      <c r="H238" s="102"/>
      <c r="I238" s="102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 ht="15">
      <c r="A239" s="4"/>
      <c r="B239" s="4"/>
      <c r="C239" s="83"/>
      <c r="D239" s="83"/>
      <c r="E239" s="83"/>
      <c r="F239" s="83"/>
      <c r="G239" s="83"/>
      <c r="H239" s="102"/>
      <c r="I239" s="102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ht="15">
      <c r="A240" s="4"/>
      <c r="B240" s="4"/>
      <c r="C240" s="83"/>
      <c r="D240" s="83"/>
      <c r="E240" s="83"/>
      <c r="F240" s="83"/>
      <c r="G240" s="83"/>
      <c r="H240" s="102"/>
      <c r="I240" s="102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15">
      <c r="A241" s="4"/>
      <c r="B241" s="4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ht="15">
      <c r="A242" s="4"/>
      <c r="B242" s="4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ht="15">
      <c r="A243" s="4"/>
      <c r="B243" s="4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ht="15">
      <c r="A244" s="4"/>
      <c r="B244" s="4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ht="15">
      <c r="A245" s="4"/>
      <c r="B245" s="4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ht="15">
      <c r="A246" s="4"/>
      <c r="B246" s="4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15">
      <c r="A247" s="4"/>
      <c r="B247" s="4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15">
      <c r="A248" s="4"/>
      <c r="B248" s="4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ht="15">
      <c r="A249" s="4"/>
      <c r="B249" s="4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ht="15">
      <c r="A250" s="4"/>
      <c r="B250" s="4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ht="15">
      <c r="A251" s="4"/>
      <c r="B251" s="4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 ht="15">
      <c r="A252" s="4"/>
      <c r="B252" s="4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15">
      <c r="A253" s="4"/>
      <c r="B253" s="4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ht="15">
      <c r="A254" s="26"/>
      <c r="B254" s="26"/>
      <c r="C254" s="105"/>
      <c r="D254" s="105"/>
      <c r="E254" s="105"/>
      <c r="F254" s="105"/>
      <c r="G254" s="105"/>
      <c r="H254" s="105"/>
      <c r="I254" s="105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ht="15">
      <c r="A255" s="26"/>
      <c r="B255" s="26"/>
      <c r="C255" s="105"/>
      <c r="D255" s="105"/>
      <c r="E255" s="105"/>
      <c r="F255" s="105"/>
      <c r="G255" s="105"/>
      <c r="H255" s="105"/>
      <c r="I255" s="105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ht="15">
      <c r="A256" s="26"/>
      <c r="B256" s="26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8"/>
      <c r="Q256" s="83"/>
      <c r="R256" s="83"/>
      <c r="S256" s="83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ht="15">
      <c r="A257" s="26"/>
      <c r="B257" s="26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8"/>
      <c r="Q257" s="83"/>
      <c r="R257" s="83"/>
      <c r="S257" s="83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ht="15">
      <c r="A258" s="26"/>
      <c r="B258" s="26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8"/>
      <c r="Q258" s="83"/>
      <c r="R258" s="83"/>
      <c r="S258" s="83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ht="15">
      <c r="A259" s="4"/>
      <c r="B259" s="4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102"/>
      <c r="Q259" s="83"/>
      <c r="R259" s="83"/>
      <c r="S259" s="83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 ht="15">
      <c r="A260" s="4"/>
      <c r="B260" s="4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102"/>
      <c r="Q260" s="83"/>
      <c r="R260" s="83"/>
      <c r="S260" s="83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 ht="15">
      <c r="A261" s="4"/>
      <c r="B261" s="4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1:40" ht="15">
      <c r="A262" s="4"/>
      <c r="B262" s="4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 ht="15">
      <c r="A263" s="4"/>
      <c r="B263" s="4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1:40" ht="15">
      <c r="A264" s="4"/>
      <c r="B264" s="4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1:40" ht="15">
      <c r="A265" s="4"/>
      <c r="B265" s="4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1:40" ht="15">
      <c r="A266" s="4"/>
      <c r="B266" s="4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1:40" ht="15">
      <c r="A267" s="4"/>
      <c r="B267" s="4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</row>
    <row r="268" spans="1:40" ht="15">
      <c r="A268" s="4"/>
      <c r="B268" s="4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1:40" ht="15">
      <c r="A269" s="4"/>
      <c r="B269" s="4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1:40" ht="15">
      <c r="A270" s="4"/>
      <c r="B270" s="4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1:40" ht="15">
      <c r="A271" s="26"/>
      <c r="B271" s="4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ht="15">
      <c r="A272" s="4"/>
      <c r="B272" s="26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83"/>
      <c r="R272" s="83"/>
      <c r="S272" s="83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 ht="15">
      <c r="A274" s="26"/>
      <c r="B274" s="26"/>
      <c r="C274" s="26"/>
      <c r="D274" s="26"/>
      <c r="E274" s="26"/>
      <c r="F274" s="26"/>
      <c r="G274" s="26"/>
      <c r="H274" s="26"/>
      <c r="I274" s="27"/>
      <c r="J274" s="26"/>
      <c r="K274" s="26"/>
      <c r="L274" s="26"/>
      <c r="M274" s="26"/>
      <c r="N274" s="26"/>
      <c r="O274" s="26"/>
      <c r="P274" s="26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1:40" ht="15">
      <c r="A275" s="4"/>
      <c r="B275" s="4"/>
      <c r="C275" s="4"/>
      <c r="D275" s="4"/>
      <c r="E275" s="4"/>
      <c r="F275" s="4"/>
      <c r="G275" s="4"/>
      <c r="H275" s="4"/>
      <c r="I275" s="1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 ht="15">
      <c r="A276" s="4"/>
      <c r="B276" s="4"/>
      <c r="C276" s="4"/>
      <c r="D276" s="4"/>
      <c r="E276" s="4"/>
      <c r="F276" s="4"/>
      <c r="G276" s="4"/>
      <c r="H276" s="4"/>
      <c r="I276" s="1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</sheetData>
  <sheetProtection/>
  <printOptions/>
  <pageMargins left="0.25" right="0.3" top="0.253" bottom="0.3" header="0.5" footer="0.5"/>
  <pageSetup horizontalDpi="600" verticalDpi="600" orientation="landscape" scale="50" r:id="rId1"/>
  <headerFooter alignWithMargins="0">
    <oddHeader>&amp;C&amp;RPAGE &amp;P</oddHeader>
    <oddFooter>&amp;LS:coodin\website\mktloan.wk4\&amp;D&amp;C&amp;R</oddFooter>
  </headerFooter>
  <rowBreaks count="2" manualBreakCount="2">
    <brk id="64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11"/>
  <sheetViews>
    <sheetView tabSelected="1" defaultGridColor="0" zoomScale="77" zoomScaleNormal="77" zoomScalePageLayoutView="0" colorId="22" workbookViewId="0" topLeftCell="A1">
      <selection activeCell="AC250" sqref="AC250"/>
    </sheetView>
  </sheetViews>
  <sheetFormatPr defaultColWidth="9.796875" defaultRowHeight="15"/>
  <cols>
    <col min="1" max="1" width="15.09765625" style="75" customWidth="1"/>
    <col min="2" max="2" width="7.796875" style="75" customWidth="1"/>
    <col min="3" max="12" width="9.796875" style="53" hidden="1" customWidth="1"/>
    <col min="13" max="19" width="9.296875" style="53" hidden="1" customWidth="1"/>
    <col min="20" max="26" width="9.296875" style="54" customWidth="1"/>
    <col min="27" max="28" width="9.3984375" style="54" customWidth="1"/>
    <col min="29" max="29" width="15.796875" style="54" customWidth="1"/>
    <col min="30" max="16384" width="9.796875" style="42" customWidth="1"/>
  </cols>
  <sheetData>
    <row r="1" spans="1:29" s="32" customFormat="1" ht="18">
      <c r="A1" s="33" t="s">
        <v>129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5"/>
      <c r="V1" s="35"/>
      <c r="W1" s="35"/>
      <c r="X1" s="35"/>
      <c r="Y1" s="35"/>
      <c r="Z1" s="35"/>
      <c r="AA1" s="35"/>
      <c r="AB1" s="35"/>
      <c r="AC1" s="36"/>
    </row>
    <row r="2" spans="1:29" s="32" customFormat="1" ht="18">
      <c r="A2" s="37" t="s">
        <v>185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U2" s="39"/>
      <c r="V2" s="39"/>
      <c r="W2" s="39"/>
      <c r="X2" s="39"/>
      <c r="Y2" s="39"/>
      <c r="Z2" s="39"/>
      <c r="AA2" s="39"/>
      <c r="AB2" s="39"/>
      <c r="AC2" s="40"/>
    </row>
    <row r="3" spans="1:29" s="32" customFormat="1" ht="18">
      <c r="A3" s="41" t="s">
        <v>151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9"/>
      <c r="V3" s="39"/>
      <c r="W3" s="39"/>
      <c r="X3" s="39"/>
      <c r="Y3" s="39"/>
      <c r="Z3" s="39"/>
      <c r="AA3" s="39"/>
      <c r="AB3" s="39"/>
      <c r="AC3" s="40"/>
    </row>
    <row r="4" spans="1:29" ht="16.5" thickBot="1">
      <c r="A4" s="69"/>
      <c r="B4" s="3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s="32" customFormat="1" ht="15.75">
      <c r="A5" s="55"/>
      <c r="B5" s="56"/>
      <c r="C5" s="57" t="s">
        <v>48</v>
      </c>
      <c r="D5" s="57" t="s">
        <v>49</v>
      </c>
      <c r="E5" s="57" t="s">
        <v>50</v>
      </c>
      <c r="F5" s="57" t="s">
        <v>51</v>
      </c>
      <c r="G5" s="57" t="s">
        <v>52</v>
      </c>
      <c r="H5" s="57" t="s">
        <v>53</v>
      </c>
      <c r="I5" s="57" t="s">
        <v>54</v>
      </c>
      <c r="J5" s="57" t="s">
        <v>55</v>
      </c>
      <c r="K5" s="57" t="s">
        <v>56</v>
      </c>
      <c r="L5" s="57" t="s">
        <v>57</v>
      </c>
      <c r="M5" s="57" t="s">
        <v>58</v>
      </c>
      <c r="N5" s="57" t="s">
        <v>59</v>
      </c>
      <c r="O5" s="57" t="s">
        <v>60</v>
      </c>
      <c r="P5" s="57" t="s">
        <v>130</v>
      </c>
      <c r="Q5" s="57" t="s">
        <v>131</v>
      </c>
      <c r="R5" s="57" t="s">
        <v>132</v>
      </c>
      <c r="S5" s="57" t="s">
        <v>133</v>
      </c>
      <c r="T5" s="58" t="s">
        <v>141</v>
      </c>
      <c r="U5" s="58" t="s">
        <v>142</v>
      </c>
      <c r="V5" s="58" t="s">
        <v>143</v>
      </c>
      <c r="W5" s="58" t="s">
        <v>153</v>
      </c>
      <c r="X5" s="58" t="s">
        <v>176</v>
      </c>
      <c r="Y5" s="58" t="s">
        <v>177</v>
      </c>
      <c r="Z5" s="58" t="s">
        <v>178</v>
      </c>
      <c r="AA5" s="58" t="s">
        <v>182</v>
      </c>
      <c r="AB5" s="58" t="s">
        <v>184</v>
      </c>
      <c r="AC5" s="59" t="s">
        <v>134</v>
      </c>
    </row>
    <row r="6" spans="1:29" s="32" customFormat="1" ht="15.75">
      <c r="A6" s="60"/>
      <c r="B6" s="61"/>
      <c r="C6" s="62" t="s">
        <v>64</v>
      </c>
      <c r="D6" s="62" t="s">
        <v>64</v>
      </c>
      <c r="E6" s="62" t="s">
        <v>64</v>
      </c>
      <c r="F6" s="62" t="s">
        <v>64</v>
      </c>
      <c r="G6" s="62" t="s">
        <v>64</v>
      </c>
      <c r="H6" s="62" t="s">
        <v>64</v>
      </c>
      <c r="I6" s="62" t="s">
        <v>64</v>
      </c>
      <c r="J6" s="62" t="s">
        <v>64</v>
      </c>
      <c r="K6" s="63" t="s">
        <v>64</v>
      </c>
      <c r="L6" s="64" t="s">
        <v>64</v>
      </c>
      <c r="M6" s="65" t="s">
        <v>64</v>
      </c>
      <c r="N6" s="66" t="s">
        <v>64</v>
      </c>
      <c r="O6" s="66" t="s">
        <v>64</v>
      </c>
      <c r="P6" s="63" t="s">
        <v>64</v>
      </c>
      <c r="Q6" s="62" t="s">
        <v>64</v>
      </c>
      <c r="R6" s="62" t="s">
        <v>64</v>
      </c>
      <c r="S6" s="62" t="s">
        <v>64</v>
      </c>
      <c r="T6" s="67" t="s">
        <v>64</v>
      </c>
      <c r="U6" s="67" t="s">
        <v>64</v>
      </c>
      <c r="V6" s="67" t="s">
        <v>64</v>
      </c>
      <c r="W6" s="67" t="s">
        <v>64</v>
      </c>
      <c r="X6" s="67" t="s">
        <v>64</v>
      </c>
      <c r="Y6" s="67" t="s">
        <v>64</v>
      </c>
      <c r="Z6" s="67" t="s">
        <v>64</v>
      </c>
      <c r="AA6" s="67" t="s">
        <v>64</v>
      </c>
      <c r="AB6" s="67" t="s">
        <v>64</v>
      </c>
      <c r="AC6" s="68" t="s">
        <v>135</v>
      </c>
    </row>
    <row r="7" spans="1:29" ht="15.75">
      <c r="A7" s="69" t="s">
        <v>175</v>
      </c>
      <c r="B7" s="32" t="s">
        <v>68</v>
      </c>
      <c r="C7" s="45">
        <v>171030</v>
      </c>
      <c r="D7" s="45">
        <v>56642</v>
      </c>
      <c r="E7" s="45">
        <v>4659</v>
      </c>
      <c r="F7" s="45">
        <v>659</v>
      </c>
      <c r="G7" s="45">
        <v>326</v>
      </c>
      <c r="H7" s="45"/>
      <c r="I7" s="45"/>
      <c r="J7" s="45"/>
      <c r="K7" s="45">
        <f>'.wk4)THRUFY1998'!K7</f>
        <v>0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6"/>
      <c r="Y7" s="46"/>
      <c r="Z7" s="46"/>
      <c r="AA7" s="46"/>
      <c r="AB7" s="46"/>
      <c r="AC7" s="47">
        <f>SUM(C7:AB7)</f>
        <v>233316</v>
      </c>
    </row>
    <row r="8" spans="1:29" ht="15.75">
      <c r="A8" s="69"/>
      <c r="B8" s="76" t="s">
        <v>70</v>
      </c>
      <c r="C8" s="48">
        <v>34014</v>
      </c>
      <c r="D8" s="48">
        <v>291686</v>
      </c>
      <c r="E8" s="48">
        <v>93296</v>
      </c>
      <c r="F8" s="48">
        <v>3034</v>
      </c>
      <c r="G8" s="48">
        <v>1597</v>
      </c>
      <c r="H8" s="48"/>
      <c r="I8" s="48"/>
      <c r="J8" s="48"/>
      <c r="K8" s="48">
        <f>'.wk4)THRUFY1998'!K8</f>
        <v>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6"/>
      <c r="X8" s="46"/>
      <c r="Y8" s="46"/>
      <c r="Z8" s="46"/>
      <c r="AA8" s="46"/>
      <c r="AB8" s="46"/>
      <c r="AC8" s="47">
        <f>SUM(C8:AB8)</f>
        <v>423627</v>
      </c>
    </row>
    <row r="9" spans="1:29" ht="15.75">
      <c r="A9" s="69"/>
      <c r="B9" s="76" t="s">
        <v>73</v>
      </c>
      <c r="C9" s="48"/>
      <c r="D9" s="48">
        <v>97094</v>
      </c>
      <c r="E9" s="48">
        <v>102504</v>
      </c>
      <c r="F9" s="48">
        <v>170</v>
      </c>
      <c r="G9" s="48">
        <v>8</v>
      </c>
      <c r="H9" s="48">
        <v>-250</v>
      </c>
      <c r="I9" s="48"/>
      <c r="J9" s="48">
        <v>-25</v>
      </c>
      <c r="K9" s="48">
        <f>'.wk4)THRUFY1998'!K9</f>
        <v>-2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6"/>
      <c r="X9" s="46"/>
      <c r="Y9" s="46"/>
      <c r="Z9" s="46"/>
      <c r="AA9" s="46"/>
      <c r="AB9" s="46"/>
      <c r="AC9" s="47">
        <f>SUM(C9:AB9)</f>
        <v>199499</v>
      </c>
    </row>
    <row r="10" spans="1:29" ht="15.75">
      <c r="A10" s="69"/>
      <c r="B10" s="76" t="s">
        <v>76</v>
      </c>
      <c r="C10" s="48"/>
      <c r="D10" s="48"/>
      <c r="E10" s="48">
        <v>1154</v>
      </c>
      <c r="F10" s="48">
        <v>61101</v>
      </c>
      <c r="G10" s="48">
        <v>222</v>
      </c>
      <c r="H10" s="48">
        <v>-1</v>
      </c>
      <c r="I10" s="48"/>
      <c r="J10" s="48"/>
      <c r="K10" s="48">
        <f>'.wk4)THRUFY1998'!K10</f>
        <v>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6"/>
      <c r="X10" s="46"/>
      <c r="Y10" s="46"/>
      <c r="Z10" s="46"/>
      <c r="AA10" s="46"/>
      <c r="AB10" s="46"/>
      <c r="AC10" s="47">
        <f>SUM(C10:AB10)</f>
        <v>62476</v>
      </c>
    </row>
    <row r="11" spans="1:29" ht="15.75">
      <c r="A11" s="69"/>
      <c r="B11" s="76" t="s">
        <v>79</v>
      </c>
      <c r="C11" s="48"/>
      <c r="D11" s="48"/>
      <c r="E11" s="48"/>
      <c r="F11" s="48"/>
      <c r="G11" s="48">
        <v>91348</v>
      </c>
      <c r="H11" s="49">
        <v>1619</v>
      </c>
      <c r="I11" s="49">
        <v>-49</v>
      </c>
      <c r="J11" s="48">
        <v>-7</v>
      </c>
      <c r="K11" s="48">
        <f>'.wk4)THRUFY1998'!K11</f>
        <v>1</v>
      </c>
      <c r="L11" s="48">
        <f>'.wk4)THRUFY1998'!L11</f>
        <v>2</v>
      </c>
      <c r="M11" s="48">
        <f>'.wk4)THRUFY1998'!M11</f>
        <v>0</v>
      </c>
      <c r="N11" s="48">
        <f>'.wk4)THRUFY1998'!N11</f>
        <v>0</v>
      </c>
      <c r="O11" s="48">
        <f>'.wk4)THRUFY1998'!O11</f>
        <v>0</v>
      </c>
      <c r="P11" s="48"/>
      <c r="Q11" s="48"/>
      <c r="R11" s="48"/>
      <c r="S11" s="48">
        <v>16</v>
      </c>
      <c r="T11" s="48"/>
      <c r="U11" s="48"/>
      <c r="V11" s="48"/>
      <c r="W11" s="46"/>
      <c r="X11" s="46"/>
      <c r="Y11" s="46"/>
      <c r="Z11" s="46"/>
      <c r="AA11" s="46"/>
      <c r="AB11" s="46"/>
      <c r="AC11" s="47">
        <f>SUM(C11:AB11)</f>
        <v>92930</v>
      </c>
    </row>
    <row r="12" spans="1:29" ht="15.75">
      <c r="A12" s="69"/>
      <c r="B12" s="76" t="s">
        <v>80</v>
      </c>
      <c r="C12" s="48"/>
      <c r="D12" s="48"/>
      <c r="E12" s="48"/>
      <c r="F12" s="48"/>
      <c r="G12" s="48">
        <v>18228</v>
      </c>
      <c r="H12" s="49">
        <v>154514</v>
      </c>
      <c r="I12" s="49">
        <v>322</v>
      </c>
      <c r="J12" s="48">
        <v>159</v>
      </c>
      <c r="K12" s="48">
        <f>'.wk4)THRUFY1998'!K12</f>
        <v>0</v>
      </c>
      <c r="L12" s="48">
        <f>'.wk4)THRUFY1998'!L12</f>
        <v>1</v>
      </c>
      <c r="M12" s="48">
        <f>'.wk4)THRUFY1998'!M12</f>
        <v>0</v>
      </c>
      <c r="N12" s="48">
        <f>'.wk4)THRUFY1998'!N12</f>
        <v>0</v>
      </c>
      <c r="O12" s="48">
        <f>'.wk4)THRUFY1998'!O12</f>
        <v>0</v>
      </c>
      <c r="P12" s="48"/>
      <c r="Q12" s="48"/>
      <c r="R12" s="48"/>
      <c r="S12" s="48"/>
      <c r="T12" s="48"/>
      <c r="U12" s="48"/>
      <c r="V12" s="48"/>
      <c r="W12" s="46"/>
      <c r="X12" s="46"/>
      <c r="Y12" s="46"/>
      <c r="Z12" s="46"/>
      <c r="AA12" s="46"/>
      <c r="AB12" s="46"/>
      <c r="AC12" s="47">
        <f>SUM(C12:AB12)</f>
        <v>173224</v>
      </c>
    </row>
    <row r="13" spans="1:29" ht="15.75">
      <c r="A13" s="69"/>
      <c r="B13" s="76" t="s">
        <v>81</v>
      </c>
      <c r="C13" s="48"/>
      <c r="D13" s="48"/>
      <c r="E13" s="48"/>
      <c r="F13" s="48"/>
      <c r="G13" s="48"/>
      <c r="H13" s="49">
        <v>449</v>
      </c>
      <c r="I13" s="49">
        <v>56286</v>
      </c>
      <c r="J13" s="48">
        <v>917</v>
      </c>
      <c r="K13" s="48">
        <f>'.wk4)THRUFY1998'!K13</f>
        <v>-6</v>
      </c>
      <c r="L13" s="48">
        <f>'.wk4)THRUFY1998'!L13</f>
        <v>0</v>
      </c>
      <c r="M13" s="48">
        <f>'.wk4)THRUFY1998'!M13</f>
        <v>0</v>
      </c>
      <c r="N13" s="48">
        <f>'.wk4)THRUFY1998'!N13</f>
        <v>0</v>
      </c>
      <c r="O13" s="48">
        <f>'.wk4)THRUFY1998'!O13</f>
        <v>0</v>
      </c>
      <c r="P13" s="48"/>
      <c r="Q13" s="48"/>
      <c r="R13" s="48"/>
      <c r="S13" s="48">
        <v>1</v>
      </c>
      <c r="T13" s="48"/>
      <c r="U13" s="48"/>
      <c r="V13" s="48"/>
      <c r="W13" s="46"/>
      <c r="X13" s="46"/>
      <c r="Y13" s="46"/>
      <c r="Z13" s="46"/>
      <c r="AA13" s="46"/>
      <c r="AB13" s="46"/>
      <c r="AC13" s="47">
        <f>SUM(C13:AB13)</f>
        <v>57647</v>
      </c>
    </row>
    <row r="14" spans="1:29" ht="15.75">
      <c r="A14" s="69"/>
      <c r="B14" s="76" t="s">
        <v>82</v>
      </c>
      <c r="C14" s="48"/>
      <c r="D14" s="48"/>
      <c r="E14" s="48"/>
      <c r="F14" s="48"/>
      <c r="G14" s="48"/>
      <c r="H14" s="49"/>
      <c r="I14" s="49">
        <v>555</v>
      </c>
      <c r="J14" s="48">
        <v>205480</v>
      </c>
      <c r="K14" s="48">
        <f>'.wk4)THRUFY1998'!K14</f>
        <v>889</v>
      </c>
      <c r="L14" s="48">
        <f>'.wk4)THRUFY1998'!L14</f>
        <v>-15</v>
      </c>
      <c r="M14" s="48">
        <f>'.wk4)THRUFY1998'!M14</f>
        <v>-94</v>
      </c>
      <c r="N14" s="48">
        <f>'.wk4)THRUFY1998'!N14</f>
        <v>0</v>
      </c>
      <c r="O14" s="48">
        <f>'.wk4)THRUFY1998'!O14</f>
        <v>0</v>
      </c>
      <c r="P14" s="48"/>
      <c r="Q14" s="48"/>
      <c r="R14" s="48"/>
      <c r="S14" s="48"/>
      <c r="T14" s="48"/>
      <c r="U14" s="48"/>
      <c r="V14" s="48"/>
      <c r="W14" s="46"/>
      <c r="X14" s="46"/>
      <c r="Y14" s="46"/>
      <c r="Z14" s="46"/>
      <c r="AA14" s="46"/>
      <c r="AB14" s="46"/>
      <c r="AC14" s="47">
        <f>SUM(C14:AB14)</f>
        <v>206815</v>
      </c>
    </row>
    <row r="15" spans="1:29" ht="15.75">
      <c r="A15" s="69"/>
      <c r="B15" s="76" t="s">
        <v>83</v>
      </c>
      <c r="C15" s="48"/>
      <c r="D15" s="48"/>
      <c r="E15" s="48"/>
      <c r="F15" s="48"/>
      <c r="G15" s="48"/>
      <c r="H15" s="48"/>
      <c r="I15" s="48"/>
      <c r="J15" s="48">
        <v>458</v>
      </c>
      <c r="K15" s="48">
        <f>'.wk4)THRUFY1998'!K15</f>
        <v>25856</v>
      </c>
      <c r="L15" s="48">
        <f>'.wk4)THRUFY1998'!L15</f>
        <v>56</v>
      </c>
      <c r="M15" s="48">
        <f>'.wk4)THRUFY1998'!M15</f>
        <v>-16</v>
      </c>
      <c r="N15" s="48">
        <f>'.wk4)THRUFY1998'!N15</f>
        <v>-1</v>
      </c>
      <c r="O15" s="48">
        <f>'.wk4)THRUFY1998'!O15</f>
        <v>0</v>
      </c>
      <c r="P15" s="48"/>
      <c r="Q15" s="48"/>
      <c r="R15" s="48"/>
      <c r="S15" s="48"/>
      <c r="T15" s="48"/>
      <c r="U15" s="48"/>
      <c r="V15" s="48"/>
      <c r="W15" s="46"/>
      <c r="X15" s="46"/>
      <c r="Y15" s="46"/>
      <c r="Z15" s="46"/>
      <c r="AA15" s="46"/>
      <c r="AB15" s="46"/>
      <c r="AC15" s="47">
        <f>SUM(C15:AB15)</f>
        <v>26353</v>
      </c>
    </row>
    <row r="16" spans="1:29" ht="15.75">
      <c r="A16" s="69"/>
      <c r="B16" s="76" t="s">
        <v>84</v>
      </c>
      <c r="C16" s="48"/>
      <c r="D16" s="48"/>
      <c r="E16" s="48"/>
      <c r="F16" s="48"/>
      <c r="G16" s="48"/>
      <c r="H16" s="48"/>
      <c r="I16" s="48"/>
      <c r="J16" s="48"/>
      <c r="K16" s="48">
        <f>'.wk4)THRUFY1998'!K16</f>
        <v>1493</v>
      </c>
      <c r="L16" s="48">
        <f>'.wk4)THRUFY1998'!L16</f>
        <v>58954</v>
      </c>
      <c r="M16" s="48">
        <f>'.wk4)THRUFY1998'!M16</f>
        <v>27</v>
      </c>
      <c r="N16" s="48">
        <f>'.wk4)THRUFY1998'!N16</f>
        <v>2</v>
      </c>
      <c r="O16" s="48">
        <f>'.wk4)THRUFY1998'!O16</f>
        <v>-2</v>
      </c>
      <c r="P16" s="48"/>
      <c r="Q16" s="48"/>
      <c r="R16" s="48"/>
      <c r="S16" s="48"/>
      <c r="T16" s="48"/>
      <c r="U16" s="48"/>
      <c r="V16" s="48"/>
      <c r="W16" s="46"/>
      <c r="X16" s="46"/>
      <c r="Y16" s="46"/>
      <c r="Z16" s="46"/>
      <c r="AA16" s="46"/>
      <c r="AB16" s="46"/>
      <c r="AC16" s="47">
        <f>SUM(C16:AB16)</f>
        <v>60474</v>
      </c>
    </row>
    <row r="17" spans="1:29" ht="15.75">
      <c r="A17" s="69"/>
      <c r="B17" s="76" t="s">
        <v>85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f>'.wk4)THRUFY1998'!N17</f>
        <v>0</v>
      </c>
      <c r="O17" s="48">
        <f>'.wk4)THRUFY1998'!O17</f>
        <v>0</v>
      </c>
      <c r="P17" s="48"/>
      <c r="Q17" s="48"/>
      <c r="R17" s="48"/>
      <c r="S17" s="48"/>
      <c r="T17" s="48"/>
      <c r="U17" s="48"/>
      <c r="V17" s="48"/>
      <c r="W17" s="46"/>
      <c r="X17" s="46"/>
      <c r="Y17" s="46"/>
      <c r="Z17" s="46"/>
      <c r="AA17" s="46"/>
      <c r="AB17" s="46"/>
      <c r="AC17" s="47">
        <f>SUM(C17:AB17)</f>
        <v>0</v>
      </c>
    </row>
    <row r="18" spans="1:29" ht="15.75">
      <c r="A18" s="69"/>
      <c r="B18" s="76" t="s">
        <v>94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>
        <v>0</v>
      </c>
      <c r="P18" s="48"/>
      <c r="Q18" s="48"/>
      <c r="R18" s="48"/>
      <c r="S18" s="48"/>
      <c r="T18" s="48"/>
      <c r="U18" s="48"/>
      <c r="V18" s="48"/>
      <c r="W18" s="46"/>
      <c r="X18" s="46"/>
      <c r="Y18" s="46"/>
      <c r="Z18" s="46"/>
      <c r="AA18" s="46"/>
      <c r="AB18" s="46"/>
      <c r="AC18" s="47">
        <f>SUM(C18:AB18)</f>
        <v>0</v>
      </c>
    </row>
    <row r="19" spans="1:29" ht="15.75">
      <c r="A19" s="69"/>
      <c r="B19" s="77" t="s">
        <v>90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>
        <v>0</v>
      </c>
      <c r="P19" s="48">
        <v>0</v>
      </c>
      <c r="Q19" s="48">
        <v>0</v>
      </c>
      <c r="R19" s="48"/>
      <c r="S19" s="48"/>
      <c r="T19" s="48"/>
      <c r="U19" s="48"/>
      <c r="V19" s="48"/>
      <c r="W19" s="46"/>
      <c r="X19" s="46"/>
      <c r="Y19" s="46"/>
      <c r="Z19" s="46"/>
      <c r="AA19" s="46"/>
      <c r="AB19" s="46"/>
      <c r="AC19" s="47">
        <f>SUM(C19:AB19)</f>
        <v>0</v>
      </c>
    </row>
    <row r="20" spans="1:29" ht="15.75">
      <c r="A20" s="69"/>
      <c r="B20" s="77" t="s">
        <v>91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0</v>
      </c>
      <c r="P20" s="48">
        <v>11859</v>
      </c>
      <c r="Q20" s="48">
        <v>1199</v>
      </c>
      <c r="R20" s="48">
        <v>28</v>
      </c>
      <c r="S20" s="48"/>
      <c r="T20" s="48"/>
      <c r="U20" s="48"/>
      <c r="V20" s="48"/>
      <c r="W20" s="46"/>
      <c r="X20" s="46"/>
      <c r="Y20" s="46"/>
      <c r="Z20" s="46"/>
      <c r="AA20" s="46"/>
      <c r="AB20" s="46"/>
      <c r="AC20" s="47">
        <f>SUM(C20:AB20)</f>
        <v>13086</v>
      </c>
    </row>
    <row r="21" spans="1:29" ht="15.75">
      <c r="A21" s="69"/>
      <c r="B21" s="77" t="s">
        <v>136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0</v>
      </c>
      <c r="P21" s="48">
        <v>323</v>
      </c>
      <c r="Q21" s="48">
        <v>181229</v>
      </c>
      <c r="R21" s="48">
        <v>1406</v>
      </c>
      <c r="S21" s="48"/>
      <c r="T21" s="48">
        <v>-30</v>
      </c>
      <c r="U21" s="48"/>
      <c r="V21" s="48"/>
      <c r="W21" s="46"/>
      <c r="X21" s="46"/>
      <c r="Y21" s="46"/>
      <c r="Z21" s="46"/>
      <c r="AA21" s="46"/>
      <c r="AB21" s="46"/>
      <c r="AC21" s="47">
        <f>SUM(C21:AB21)</f>
        <v>182928</v>
      </c>
    </row>
    <row r="22" spans="1:29" ht="15.75">
      <c r="A22" s="69"/>
      <c r="B22" s="77" t="s">
        <v>137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>
        <v>591</v>
      </c>
      <c r="R22" s="48">
        <v>148458</v>
      </c>
      <c r="S22" s="48">
        <v>1279</v>
      </c>
      <c r="T22" s="48">
        <v>66</v>
      </c>
      <c r="U22" s="48"/>
      <c r="V22" s="48"/>
      <c r="W22" s="46"/>
      <c r="X22" s="46"/>
      <c r="Y22" s="46"/>
      <c r="Z22" s="46"/>
      <c r="AA22" s="46"/>
      <c r="AB22" s="46"/>
      <c r="AC22" s="47">
        <f>SUM(C22:AB22)</f>
        <v>150394</v>
      </c>
    </row>
    <row r="23" spans="1:29" ht="15.75">
      <c r="A23" s="69"/>
      <c r="B23" s="77" t="s">
        <v>138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>
        <v>448</v>
      </c>
      <c r="S23" s="48">
        <v>198012</v>
      </c>
      <c r="T23" s="48">
        <v>657</v>
      </c>
      <c r="U23" s="48"/>
      <c r="V23" s="48">
        <v>-7</v>
      </c>
      <c r="W23" s="46"/>
      <c r="X23" s="46"/>
      <c r="Y23" s="46"/>
      <c r="Z23" s="46"/>
      <c r="AA23" s="46"/>
      <c r="AB23" s="46"/>
      <c r="AC23" s="47">
        <f>SUM(C23:AB23)</f>
        <v>199110</v>
      </c>
    </row>
    <row r="24" spans="1:29" ht="15.75">
      <c r="A24" s="69"/>
      <c r="B24" s="77" t="s">
        <v>139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>
        <v>418</v>
      </c>
      <c r="T24" s="48">
        <v>134880</v>
      </c>
      <c r="U24" s="48">
        <v>118</v>
      </c>
      <c r="V24" s="48">
        <v>-38</v>
      </c>
      <c r="W24" s="46"/>
      <c r="X24" s="46"/>
      <c r="Y24" s="46"/>
      <c r="Z24" s="46"/>
      <c r="AA24" s="46"/>
      <c r="AB24" s="46"/>
      <c r="AC24" s="47">
        <f>SUM(C24:AB24)</f>
        <v>135378</v>
      </c>
    </row>
    <row r="25" spans="1:29" ht="15.75">
      <c r="A25" s="69"/>
      <c r="B25" s="77" t="s">
        <v>144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>
        <v>857</v>
      </c>
      <c r="U25" s="48">
        <v>75123</v>
      </c>
      <c r="V25" s="48">
        <v>-10</v>
      </c>
      <c r="W25" s="46"/>
      <c r="X25" s="46"/>
      <c r="Y25" s="46"/>
      <c r="Z25" s="46"/>
      <c r="AA25" s="46"/>
      <c r="AB25" s="46"/>
      <c r="AC25" s="47">
        <f>SUM(C25:AB25)</f>
        <v>75970</v>
      </c>
    </row>
    <row r="26" spans="1:29" ht="15.75">
      <c r="A26" s="69"/>
      <c r="B26" s="77" t="s">
        <v>145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>
        <v>959</v>
      </c>
      <c r="V26" s="48">
        <v>50464</v>
      </c>
      <c r="W26" s="46">
        <v>1280</v>
      </c>
      <c r="X26" s="46">
        <v>-1</v>
      </c>
      <c r="Y26" s="46"/>
      <c r="Z26" s="46"/>
      <c r="AA26" s="46">
        <v>0</v>
      </c>
      <c r="AB26" s="46"/>
      <c r="AC26" s="47">
        <f>SUM(C26:AB26)</f>
        <v>52702</v>
      </c>
    </row>
    <row r="27" spans="1:29" ht="15.75">
      <c r="A27" s="69"/>
      <c r="B27" s="77" t="s">
        <v>146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>
        <v>192</v>
      </c>
      <c r="W27" s="46">
        <v>39721</v>
      </c>
      <c r="X27" s="46">
        <v>-8</v>
      </c>
      <c r="Y27" s="46"/>
      <c r="Z27" s="46"/>
      <c r="AA27" s="46">
        <v>0</v>
      </c>
      <c r="AB27" s="46"/>
      <c r="AC27" s="47">
        <f>SUM(C27:AB27)</f>
        <v>39905</v>
      </c>
    </row>
    <row r="28" spans="1:29" ht="15.75">
      <c r="A28" s="69"/>
      <c r="B28" s="77" t="s">
        <v>152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6"/>
      <c r="X28" s="46"/>
      <c r="Y28" s="46"/>
      <c r="Z28" s="46"/>
      <c r="AA28" s="46"/>
      <c r="AB28" s="46"/>
      <c r="AC28" s="47">
        <f>SUM(C28:AB28)</f>
        <v>0</v>
      </c>
    </row>
    <row r="29" spans="1:29" ht="15.75">
      <c r="A29" s="69"/>
      <c r="B29" s="77" t="s">
        <v>179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6"/>
      <c r="X29" s="46"/>
      <c r="Y29" s="46"/>
      <c r="Z29" s="46"/>
      <c r="AA29" s="46"/>
      <c r="AB29" s="46"/>
      <c r="AC29" s="47">
        <f>SUM(C29:AB29)</f>
        <v>0</v>
      </c>
    </row>
    <row r="30" spans="1:29" ht="16.5" thickBot="1">
      <c r="A30" s="70" t="s">
        <v>154</v>
      </c>
      <c r="B30" s="78"/>
      <c r="C30" s="50">
        <f aca="true" t="shared" si="0" ref="C30:O30">SUM(C7:C28)</f>
        <v>205044</v>
      </c>
      <c r="D30" s="50">
        <f t="shared" si="0"/>
        <v>445422</v>
      </c>
      <c r="E30" s="50">
        <f t="shared" si="0"/>
        <v>201613</v>
      </c>
      <c r="F30" s="50">
        <f t="shared" si="0"/>
        <v>64964</v>
      </c>
      <c r="G30" s="50">
        <f t="shared" si="0"/>
        <v>111729</v>
      </c>
      <c r="H30" s="50">
        <f t="shared" si="0"/>
        <v>156331</v>
      </c>
      <c r="I30" s="50">
        <f t="shared" si="0"/>
        <v>57114</v>
      </c>
      <c r="J30" s="50">
        <f t="shared" si="0"/>
        <v>206982</v>
      </c>
      <c r="K30" s="50">
        <f t="shared" si="0"/>
        <v>28231</v>
      </c>
      <c r="L30" s="50">
        <f t="shared" si="0"/>
        <v>58998</v>
      </c>
      <c r="M30" s="50">
        <f t="shared" si="0"/>
        <v>-83</v>
      </c>
      <c r="N30" s="50">
        <f t="shared" si="0"/>
        <v>1</v>
      </c>
      <c r="O30" s="50">
        <f t="shared" si="0"/>
        <v>-2</v>
      </c>
      <c r="P30" s="50">
        <f>SUM(P7:P29)</f>
        <v>12182</v>
      </c>
      <c r="Q30" s="50">
        <f aca="true" t="shared" si="1" ref="Q30:AB30">SUM(Q7:Q29)</f>
        <v>183019</v>
      </c>
      <c r="R30" s="50">
        <f t="shared" si="1"/>
        <v>150340</v>
      </c>
      <c r="S30" s="50">
        <f t="shared" si="1"/>
        <v>199726</v>
      </c>
      <c r="T30" s="50">
        <f t="shared" si="1"/>
        <v>136430</v>
      </c>
      <c r="U30" s="50">
        <f t="shared" si="1"/>
        <v>76200</v>
      </c>
      <c r="V30" s="50">
        <f t="shared" si="1"/>
        <v>50601</v>
      </c>
      <c r="W30" s="50">
        <f t="shared" si="1"/>
        <v>41001</v>
      </c>
      <c r="X30" s="50">
        <f t="shared" si="1"/>
        <v>-9</v>
      </c>
      <c r="Y30" s="50">
        <f t="shared" si="1"/>
        <v>0</v>
      </c>
      <c r="Z30" s="50">
        <f t="shared" si="1"/>
        <v>0</v>
      </c>
      <c r="AA30" s="50">
        <f t="shared" si="1"/>
        <v>0</v>
      </c>
      <c r="AB30" s="50">
        <f t="shared" si="1"/>
        <v>0</v>
      </c>
      <c r="AC30" s="50">
        <f>SUM(AC7:AC29)</f>
        <v>2385834</v>
      </c>
    </row>
    <row r="31" spans="1:29" ht="15.75">
      <c r="A31" s="69" t="s">
        <v>174</v>
      </c>
      <c r="B31" s="76" t="s">
        <v>70</v>
      </c>
      <c r="C31" s="48">
        <v>918</v>
      </c>
      <c r="D31" s="48">
        <v>19766</v>
      </c>
      <c r="E31" s="48">
        <v>7809</v>
      </c>
      <c r="F31" s="48">
        <v>293</v>
      </c>
      <c r="G31" s="48">
        <v>229</v>
      </c>
      <c r="H31" s="48"/>
      <c r="I31" s="48">
        <v>2</v>
      </c>
      <c r="J31" s="48"/>
      <c r="K31" s="48">
        <f>'.wk4)THRUFY1998'!K19</f>
        <v>0</v>
      </c>
      <c r="L31" s="48">
        <f>'.wk4)THRUFY1998'!L19</f>
        <v>0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6"/>
      <c r="X31" s="46"/>
      <c r="Y31" s="46"/>
      <c r="Z31" s="46"/>
      <c r="AA31" s="46"/>
      <c r="AB31" s="46"/>
      <c r="AC31" s="47">
        <f>SUM(C31:AB31)</f>
        <v>29017</v>
      </c>
    </row>
    <row r="32" spans="1:29" ht="15.75">
      <c r="A32" s="69"/>
      <c r="B32" s="76" t="s">
        <v>73</v>
      </c>
      <c r="C32" s="48"/>
      <c r="D32" s="48">
        <v>1381</v>
      </c>
      <c r="E32" s="48">
        <v>33221</v>
      </c>
      <c r="F32" s="48">
        <v>4146</v>
      </c>
      <c r="G32" s="48">
        <v>308</v>
      </c>
      <c r="H32" s="48">
        <v>-7</v>
      </c>
      <c r="I32" s="48">
        <v>0</v>
      </c>
      <c r="J32" s="48"/>
      <c r="K32" s="48">
        <f>'.wk4)THRUFY1998'!K20</f>
        <v>0</v>
      </c>
      <c r="L32" s="48">
        <f>'.wk4)THRUFY1998'!L20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6"/>
      <c r="X32" s="46"/>
      <c r="Y32" s="46"/>
      <c r="Z32" s="46"/>
      <c r="AA32" s="46"/>
      <c r="AB32" s="46"/>
      <c r="AC32" s="47">
        <f>SUM(C32:AB32)</f>
        <v>39049</v>
      </c>
    </row>
    <row r="33" spans="1:29" ht="15.75">
      <c r="A33" s="69"/>
      <c r="B33" s="76" t="s">
        <v>76</v>
      </c>
      <c r="C33" s="48"/>
      <c r="D33" s="48"/>
      <c r="E33" s="48">
        <v>5676</v>
      </c>
      <c r="F33" s="48">
        <v>28274</v>
      </c>
      <c r="G33" s="48">
        <v>1983</v>
      </c>
      <c r="H33" s="48">
        <v>38</v>
      </c>
      <c r="I33" s="48">
        <v>0</v>
      </c>
      <c r="J33" s="48"/>
      <c r="K33" s="48">
        <f>'.wk4)THRUFY1998'!K21</f>
        <v>0</v>
      </c>
      <c r="L33" s="48">
        <f>'.wk4)THRUFY1998'!L21</f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6"/>
      <c r="X33" s="46"/>
      <c r="Y33" s="46"/>
      <c r="Z33" s="46"/>
      <c r="AA33" s="46"/>
      <c r="AB33" s="46"/>
      <c r="AC33" s="47">
        <f>SUM(C33:AB33)</f>
        <v>35971</v>
      </c>
    </row>
    <row r="34" spans="1:29" ht="15.75">
      <c r="A34" s="69"/>
      <c r="B34" s="76" t="s">
        <v>79</v>
      </c>
      <c r="C34" s="48"/>
      <c r="D34" s="48"/>
      <c r="E34" s="48"/>
      <c r="F34" s="48">
        <v>4468</v>
      </c>
      <c r="G34" s="48">
        <v>23135</v>
      </c>
      <c r="H34" s="48">
        <v>732</v>
      </c>
      <c r="I34" s="48">
        <v>-2</v>
      </c>
      <c r="J34" s="48"/>
      <c r="K34" s="48">
        <f>'.wk4)THRUFY1998'!K22</f>
        <v>0</v>
      </c>
      <c r="L34" s="48">
        <f>'.wk4)THRUFY1998'!L22</f>
        <v>0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6"/>
      <c r="X34" s="46"/>
      <c r="Y34" s="46"/>
      <c r="Z34" s="46"/>
      <c r="AA34" s="46"/>
      <c r="AB34" s="46"/>
      <c r="AC34" s="47">
        <f>SUM(C34:AB34)</f>
        <v>28333</v>
      </c>
    </row>
    <row r="35" spans="1:29" ht="15.75">
      <c r="A35" s="69"/>
      <c r="B35" s="76" t="s">
        <v>80</v>
      </c>
      <c r="C35" s="48"/>
      <c r="D35" s="48"/>
      <c r="E35" s="48"/>
      <c r="F35" s="48"/>
      <c r="G35" s="48">
        <v>7060</v>
      </c>
      <c r="H35" s="48">
        <v>14106</v>
      </c>
      <c r="I35" s="48">
        <v>104</v>
      </c>
      <c r="J35" s="48">
        <v>2</v>
      </c>
      <c r="K35" s="48">
        <f>'.wk4)THRUFY1998'!K23</f>
        <v>0</v>
      </c>
      <c r="L35" s="48">
        <f>'.wk4)THRUFY1998'!L23</f>
        <v>0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6"/>
      <c r="X35" s="46"/>
      <c r="Y35" s="46"/>
      <c r="Z35" s="46"/>
      <c r="AA35" s="46"/>
      <c r="AB35" s="46"/>
      <c r="AC35" s="47">
        <f>SUM(C35:AB35)</f>
        <v>21272</v>
      </c>
    </row>
    <row r="36" spans="1:29" ht="15.75">
      <c r="A36" s="69"/>
      <c r="B36" s="76" t="s">
        <v>81</v>
      </c>
      <c r="C36" s="48"/>
      <c r="D36" s="48"/>
      <c r="E36" s="48"/>
      <c r="F36" s="48"/>
      <c r="G36" s="48"/>
      <c r="H36" s="48">
        <v>992</v>
      </c>
      <c r="I36" s="48">
        <v>4648</v>
      </c>
      <c r="J36" s="48">
        <v>220</v>
      </c>
      <c r="K36" s="48">
        <f>'.wk4)THRUFY1998'!K24</f>
        <v>4</v>
      </c>
      <c r="L36" s="48">
        <f>'.wk4)THRUFY1998'!L24</f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6"/>
      <c r="X36" s="46"/>
      <c r="Y36" s="46"/>
      <c r="Z36" s="46"/>
      <c r="AA36" s="46"/>
      <c r="AB36" s="46"/>
      <c r="AC36" s="47">
        <f>SUM(C36:AB36)</f>
        <v>5864</v>
      </c>
    </row>
    <row r="37" spans="1:29" ht="15.75">
      <c r="A37" s="69"/>
      <c r="B37" s="76" t="s">
        <v>82</v>
      </c>
      <c r="C37" s="48"/>
      <c r="D37" s="48"/>
      <c r="E37" s="48"/>
      <c r="F37" s="48"/>
      <c r="G37" s="48"/>
      <c r="H37" s="48"/>
      <c r="I37" s="48">
        <v>407</v>
      </c>
      <c r="J37" s="48">
        <v>7063</v>
      </c>
      <c r="K37" s="48">
        <f>'.wk4)THRUFY1998'!K25</f>
        <v>368</v>
      </c>
      <c r="L37" s="48">
        <f>'.wk4)THRUFY1998'!L25</f>
        <v>1</v>
      </c>
      <c r="M37" s="48">
        <f>'.wk4)THRUFY1998'!M25</f>
        <v>-1</v>
      </c>
      <c r="N37" s="48">
        <f>'.wk4)THRUFY1998'!N25</f>
        <v>0</v>
      </c>
      <c r="O37" s="48">
        <f>'.wk4)THRUFY1998'!O25</f>
        <v>-3</v>
      </c>
      <c r="P37" s="48">
        <v>0</v>
      </c>
      <c r="Q37" s="48"/>
      <c r="R37" s="48"/>
      <c r="S37" s="48"/>
      <c r="T37" s="48"/>
      <c r="U37" s="48"/>
      <c r="V37" s="48"/>
      <c r="W37" s="46"/>
      <c r="X37" s="46"/>
      <c r="Y37" s="46"/>
      <c r="Z37" s="46"/>
      <c r="AA37" s="46"/>
      <c r="AB37" s="46"/>
      <c r="AC37" s="47">
        <f>SUM(C37:AB37)</f>
        <v>7835</v>
      </c>
    </row>
    <row r="38" spans="1:29" ht="15.75">
      <c r="A38" s="69"/>
      <c r="B38" s="76" t="s">
        <v>83</v>
      </c>
      <c r="C38" s="48"/>
      <c r="D38" s="48"/>
      <c r="E38" s="48"/>
      <c r="F38" s="48"/>
      <c r="G38" s="48"/>
      <c r="H38" s="48"/>
      <c r="I38" s="48"/>
      <c r="J38" s="48">
        <v>467</v>
      </c>
      <c r="K38" s="48">
        <f>'.wk4)THRUFY1998'!K26</f>
        <v>7093</v>
      </c>
      <c r="L38" s="48">
        <f>'.wk4)THRUFY1998'!L26</f>
        <v>475</v>
      </c>
      <c r="M38" s="48">
        <f>'.wk4)THRUFY1998'!M26</f>
        <v>-36</v>
      </c>
      <c r="N38" s="48">
        <f>'.wk4)THRUFY1998'!N26</f>
        <v>0</v>
      </c>
      <c r="O38" s="48">
        <f>'.wk4)THRUFY1998'!O26</f>
        <v>0</v>
      </c>
      <c r="P38" s="48">
        <v>-256</v>
      </c>
      <c r="Q38" s="48"/>
      <c r="R38" s="48"/>
      <c r="S38" s="48"/>
      <c r="T38" s="48"/>
      <c r="U38" s="48"/>
      <c r="V38" s="48">
        <v>294</v>
      </c>
      <c r="W38" s="46"/>
      <c r="X38" s="46"/>
      <c r="Y38" s="46"/>
      <c r="Z38" s="46"/>
      <c r="AA38" s="46"/>
      <c r="AB38" s="46"/>
      <c r="AC38" s="47">
        <f>SUM(C38:AB38)</f>
        <v>8037</v>
      </c>
    </row>
    <row r="39" spans="1:29" ht="15.75">
      <c r="A39" s="69"/>
      <c r="B39" s="76" t="s">
        <v>137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>
        <v>5425</v>
      </c>
      <c r="S39" s="48">
        <v>140</v>
      </c>
      <c r="T39" s="48"/>
      <c r="U39" s="48"/>
      <c r="V39" s="48"/>
      <c r="W39" s="46"/>
      <c r="X39" s="46"/>
      <c r="Y39" s="46"/>
      <c r="Z39" s="46"/>
      <c r="AA39" s="46"/>
      <c r="AB39" s="46"/>
      <c r="AC39" s="47">
        <f>SUM(C39:AB39)</f>
        <v>5565</v>
      </c>
    </row>
    <row r="40" spans="1:29" ht="15.75">
      <c r="A40" s="69"/>
      <c r="B40" s="76" t="s">
        <v>138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6"/>
      <c r="X40" s="46"/>
      <c r="Y40" s="46"/>
      <c r="Z40" s="46"/>
      <c r="AA40" s="46"/>
      <c r="AB40" s="46"/>
      <c r="AC40" s="47">
        <f>SUM(C40:AB40)</f>
        <v>0</v>
      </c>
    </row>
    <row r="41" spans="1:29" ht="16.5" thickBot="1">
      <c r="A41" s="70" t="s">
        <v>154</v>
      </c>
      <c r="B41" s="78"/>
      <c r="C41" s="50">
        <f>SUM(C31:C40)</f>
        <v>918</v>
      </c>
      <c r="D41" s="50">
        <f aca="true" t="shared" si="2" ref="D41:W41">SUM(D31:D40)</f>
        <v>21147</v>
      </c>
      <c r="E41" s="50">
        <f t="shared" si="2"/>
        <v>46706</v>
      </c>
      <c r="F41" s="50">
        <f t="shared" si="2"/>
        <v>37181</v>
      </c>
      <c r="G41" s="50">
        <f t="shared" si="2"/>
        <v>32715</v>
      </c>
      <c r="H41" s="50">
        <f t="shared" si="2"/>
        <v>15861</v>
      </c>
      <c r="I41" s="50">
        <f t="shared" si="2"/>
        <v>5159</v>
      </c>
      <c r="J41" s="50">
        <f t="shared" si="2"/>
        <v>7752</v>
      </c>
      <c r="K41" s="50">
        <f t="shared" si="2"/>
        <v>7465</v>
      </c>
      <c r="L41" s="50">
        <f t="shared" si="2"/>
        <v>476</v>
      </c>
      <c r="M41" s="50">
        <f t="shared" si="2"/>
        <v>-37</v>
      </c>
      <c r="N41" s="50">
        <f t="shared" si="2"/>
        <v>0</v>
      </c>
      <c r="O41" s="50">
        <f t="shared" si="2"/>
        <v>-3</v>
      </c>
      <c r="P41" s="50">
        <f t="shared" si="2"/>
        <v>-256</v>
      </c>
      <c r="Q41" s="50">
        <f t="shared" si="2"/>
        <v>0</v>
      </c>
      <c r="R41" s="50">
        <f t="shared" si="2"/>
        <v>5425</v>
      </c>
      <c r="S41" s="50">
        <f t="shared" si="2"/>
        <v>140</v>
      </c>
      <c r="T41" s="50">
        <f t="shared" si="2"/>
        <v>0</v>
      </c>
      <c r="U41" s="50">
        <f t="shared" si="2"/>
        <v>0</v>
      </c>
      <c r="V41" s="50">
        <f t="shared" si="2"/>
        <v>294</v>
      </c>
      <c r="W41" s="50">
        <f t="shared" si="2"/>
        <v>0</v>
      </c>
      <c r="X41" s="50">
        <f>SUM(X31:X40)</f>
        <v>0</v>
      </c>
      <c r="Y41" s="50">
        <f>SUM(Y31:Y40)</f>
        <v>0</v>
      </c>
      <c r="Z41" s="50">
        <f>SUM(Z31:Z40)</f>
        <v>0</v>
      </c>
      <c r="AA41" s="50">
        <f>SUM(AA31:AA40)</f>
        <v>0</v>
      </c>
      <c r="AB41" s="50">
        <f>SUM(AB31:AB40)</f>
        <v>0</v>
      </c>
      <c r="AC41" s="50">
        <f>SUM(AC31:AC40)</f>
        <v>180943</v>
      </c>
    </row>
    <row r="42" spans="1:29" ht="15.75">
      <c r="A42" s="69" t="s">
        <v>172</v>
      </c>
      <c r="B42" s="76" t="s">
        <v>68</v>
      </c>
      <c r="C42" s="48"/>
      <c r="D42" s="48"/>
      <c r="E42" s="48"/>
      <c r="F42" s="48">
        <v>1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6"/>
      <c r="X42" s="46"/>
      <c r="Y42" s="46"/>
      <c r="Z42" s="46"/>
      <c r="AA42" s="46"/>
      <c r="AB42" s="46"/>
      <c r="AC42" s="47">
        <f>SUM(C42:AB42)</f>
        <v>1</v>
      </c>
    </row>
    <row r="43" spans="1:29" ht="15.75">
      <c r="A43" s="69" t="s">
        <v>173</v>
      </c>
      <c r="B43" s="76" t="s">
        <v>70</v>
      </c>
      <c r="C43" s="48"/>
      <c r="D43" s="48">
        <v>107667</v>
      </c>
      <c r="E43" s="48">
        <v>72483</v>
      </c>
      <c r="F43" s="48">
        <v>242</v>
      </c>
      <c r="G43" s="48">
        <v>-16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6"/>
      <c r="X43" s="46"/>
      <c r="Y43" s="46"/>
      <c r="Z43" s="46"/>
      <c r="AA43" s="46"/>
      <c r="AB43" s="46"/>
      <c r="AC43" s="47">
        <f>SUM(C43:AB43)</f>
        <v>180376</v>
      </c>
    </row>
    <row r="44" spans="1:29" ht="15.75">
      <c r="A44" s="69"/>
      <c r="B44" s="76" t="s">
        <v>73</v>
      </c>
      <c r="C44" s="48"/>
      <c r="D44" s="48"/>
      <c r="E44" s="48">
        <v>40117</v>
      </c>
      <c r="F44" s="48">
        <v>80766</v>
      </c>
      <c r="G44" s="48">
        <v>-531</v>
      </c>
      <c r="H44" s="48">
        <v>455</v>
      </c>
      <c r="I44" s="48">
        <v>38</v>
      </c>
      <c r="J44" s="48">
        <f>'.wk4)THRUFY1998'!J30</f>
        <v>0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6"/>
      <c r="X44" s="46"/>
      <c r="Y44" s="46"/>
      <c r="Z44" s="46"/>
      <c r="AA44" s="46"/>
      <c r="AB44" s="46"/>
      <c r="AC44" s="47">
        <f>SUM(C44:AB44)</f>
        <v>120845</v>
      </c>
    </row>
    <row r="45" spans="1:29" ht="15.75">
      <c r="A45" s="69"/>
      <c r="B45" s="76" t="s">
        <v>76</v>
      </c>
      <c r="C45" s="48"/>
      <c r="D45" s="48"/>
      <c r="E45" s="48"/>
      <c r="F45" s="48">
        <v>105437</v>
      </c>
      <c r="G45" s="48">
        <v>-103</v>
      </c>
      <c r="H45" s="48">
        <v>162</v>
      </c>
      <c r="I45" s="48"/>
      <c r="J45" s="48">
        <f>'.wk4)THRUFY1998'!J31</f>
        <v>11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6"/>
      <c r="X45" s="46"/>
      <c r="Y45" s="46"/>
      <c r="Z45" s="46"/>
      <c r="AA45" s="46"/>
      <c r="AB45" s="46"/>
      <c r="AC45" s="47">
        <f>SUM(C45:AB45)</f>
        <v>105507</v>
      </c>
    </row>
    <row r="46" spans="1:29" ht="15.75">
      <c r="A46" s="69"/>
      <c r="B46" s="76" t="s">
        <v>79</v>
      </c>
      <c r="C46" s="48"/>
      <c r="D46" s="48"/>
      <c r="E46" s="48"/>
      <c r="F46" s="48">
        <v>11</v>
      </c>
      <c r="G46" s="48"/>
      <c r="H46" s="48">
        <v>-1</v>
      </c>
      <c r="I46" s="48"/>
      <c r="J46" s="48">
        <f>'.wk4)THRUFY1998'!J32</f>
        <v>0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6"/>
      <c r="X46" s="46"/>
      <c r="Y46" s="46"/>
      <c r="Z46" s="46"/>
      <c r="AA46" s="46"/>
      <c r="AB46" s="46"/>
      <c r="AC46" s="47">
        <f>SUM(C46:AB46)</f>
        <v>10</v>
      </c>
    </row>
    <row r="47" spans="1:29" ht="15.75">
      <c r="A47" s="69"/>
      <c r="B47" s="76" t="s">
        <v>80</v>
      </c>
      <c r="C47" s="48"/>
      <c r="D47" s="48"/>
      <c r="E47" s="48"/>
      <c r="F47" s="48"/>
      <c r="G47" s="48"/>
      <c r="H47" s="48">
        <v>-2</v>
      </c>
      <c r="I47" s="48">
        <v>611</v>
      </c>
      <c r="J47" s="48">
        <f>'.wk4)THRUFY1998'!J33</f>
        <v>-4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6"/>
      <c r="X47" s="46"/>
      <c r="Y47" s="46"/>
      <c r="Z47" s="46"/>
      <c r="AA47" s="46"/>
      <c r="AB47" s="46"/>
      <c r="AC47" s="47">
        <f>SUM(C47:AB47)</f>
        <v>605</v>
      </c>
    </row>
    <row r="48" spans="1:29" ht="15.75">
      <c r="A48" s="69"/>
      <c r="B48" s="76" t="s">
        <v>81</v>
      </c>
      <c r="C48" s="48"/>
      <c r="D48" s="48"/>
      <c r="E48" s="48"/>
      <c r="F48" s="48"/>
      <c r="G48" s="48"/>
      <c r="H48" s="48"/>
      <c r="I48" s="48">
        <v>318164</v>
      </c>
      <c r="J48" s="48">
        <f>'.wk4)THRUFY1998'!J34</f>
        <v>4001</v>
      </c>
      <c r="K48" s="48">
        <f>'.wk4)THRUFY1998'!K34</f>
        <v>54</v>
      </c>
      <c r="L48" s="48">
        <f>'.wk4)THRUFY1998'!L34</f>
        <v>0</v>
      </c>
      <c r="M48" s="48">
        <f>'.wk4)THRUFY1998'!M34</f>
        <v>0</v>
      </c>
      <c r="N48" s="48">
        <f>'.wk4)THRUFY1998'!N34</f>
        <v>0</v>
      </c>
      <c r="O48" s="48">
        <f>'.wk4)THRUFY1998'!O34</f>
        <v>0</v>
      </c>
      <c r="P48" s="48">
        <v>0</v>
      </c>
      <c r="Q48" s="48">
        <v>0</v>
      </c>
      <c r="R48" s="48"/>
      <c r="S48" s="48"/>
      <c r="T48" s="48"/>
      <c r="U48" s="48"/>
      <c r="V48" s="48"/>
      <c r="W48" s="46"/>
      <c r="X48" s="46"/>
      <c r="Y48" s="46"/>
      <c r="Z48" s="46"/>
      <c r="AA48" s="46"/>
      <c r="AB48" s="46"/>
      <c r="AC48" s="47">
        <f>SUM(C48:AB48)</f>
        <v>322219</v>
      </c>
    </row>
    <row r="49" spans="1:29" ht="15.75">
      <c r="A49" s="69"/>
      <c r="B49" s="76" t="s">
        <v>82</v>
      </c>
      <c r="C49" s="48"/>
      <c r="D49" s="48"/>
      <c r="E49" s="48"/>
      <c r="F49" s="48"/>
      <c r="G49" s="48"/>
      <c r="H49" s="48"/>
      <c r="I49" s="48">
        <v>1475</v>
      </c>
      <c r="J49" s="48">
        <f>'.wk4)THRUFY1998'!J35</f>
        <v>471429</v>
      </c>
      <c r="K49" s="48">
        <f>'.wk4)THRUFY1998'!K35</f>
        <v>3063</v>
      </c>
      <c r="L49" s="48">
        <f>'.wk4)THRUFY1998'!L35</f>
        <v>34</v>
      </c>
      <c r="M49" s="48">
        <f>'.wk4)THRUFY1998'!M35</f>
        <v>-67</v>
      </c>
      <c r="N49" s="48">
        <f>'.wk4)THRUFY1998'!N35</f>
        <v>-32</v>
      </c>
      <c r="O49" s="48">
        <f>'.wk4)THRUFY1998'!O35</f>
        <v>0</v>
      </c>
      <c r="P49" s="48">
        <v>0</v>
      </c>
      <c r="Q49" s="48">
        <v>0</v>
      </c>
      <c r="R49" s="48"/>
      <c r="S49" s="48"/>
      <c r="T49" s="48"/>
      <c r="U49" s="48"/>
      <c r="V49" s="48"/>
      <c r="W49" s="46"/>
      <c r="X49" s="46"/>
      <c r="Y49" s="46"/>
      <c r="Z49" s="46"/>
      <c r="AA49" s="46"/>
      <c r="AB49" s="46"/>
      <c r="AC49" s="47">
        <f>SUM(C49:AB49)</f>
        <v>475902</v>
      </c>
    </row>
    <row r="50" spans="1:29" ht="15.75">
      <c r="A50" s="69"/>
      <c r="B50" s="76" t="s">
        <v>83</v>
      </c>
      <c r="C50" s="48"/>
      <c r="D50" s="48"/>
      <c r="E50" s="48"/>
      <c r="F50" s="48"/>
      <c r="G50" s="48"/>
      <c r="H50" s="48"/>
      <c r="I50" s="48"/>
      <c r="J50" s="48">
        <f>'.wk4)THRUFY1998'!J36</f>
        <v>3143</v>
      </c>
      <c r="K50" s="48">
        <f>'.wk4)THRUFY1998'!K36</f>
        <v>238443</v>
      </c>
      <c r="L50" s="48">
        <f>'.wk4)THRUFY1998'!L36</f>
        <v>125</v>
      </c>
      <c r="M50" s="48">
        <f>'.wk4)THRUFY1998'!M36</f>
        <v>-20</v>
      </c>
      <c r="N50" s="48">
        <f>'.wk4)THRUFY1998'!N36</f>
        <v>-3</v>
      </c>
      <c r="O50" s="48">
        <f>'.wk4)THRUFY1998'!O36</f>
        <v>0</v>
      </c>
      <c r="P50" s="48">
        <v>0</v>
      </c>
      <c r="Q50" s="48">
        <v>0</v>
      </c>
      <c r="R50" s="48"/>
      <c r="S50" s="48"/>
      <c r="T50" s="48"/>
      <c r="U50" s="48"/>
      <c r="V50" s="48"/>
      <c r="W50" s="46"/>
      <c r="X50" s="46"/>
      <c r="Y50" s="46"/>
      <c r="Z50" s="46"/>
      <c r="AA50" s="46"/>
      <c r="AB50" s="46"/>
      <c r="AC50" s="47">
        <f>SUM(C50:AB50)</f>
        <v>241688</v>
      </c>
    </row>
    <row r="51" spans="1:29" ht="15.75">
      <c r="A51" s="69"/>
      <c r="B51" s="77" t="s">
        <v>90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>
        <f>'.wk4)THRUFY1998'!O37</f>
        <v>25349</v>
      </c>
      <c r="P51" s="48">
        <v>739</v>
      </c>
      <c r="Q51" s="48">
        <v>0</v>
      </c>
      <c r="R51" s="48"/>
      <c r="S51" s="48"/>
      <c r="T51" s="48"/>
      <c r="U51" s="48"/>
      <c r="V51" s="48"/>
      <c r="W51" s="46"/>
      <c r="X51" s="46"/>
      <c r="Y51" s="46"/>
      <c r="Z51" s="46"/>
      <c r="AA51" s="46"/>
      <c r="AB51" s="46"/>
      <c r="AC51" s="47">
        <f>SUM(C51:AB51)</f>
        <v>26088</v>
      </c>
    </row>
    <row r="52" spans="1:29" ht="15.75">
      <c r="A52" s="69"/>
      <c r="B52" s="77" t="s">
        <v>91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>
        <f>'.wk4)THRUFY1998'!O38</f>
        <v>15</v>
      </c>
      <c r="P52" s="48">
        <v>221003</v>
      </c>
      <c r="Q52" s="48">
        <v>9251</v>
      </c>
      <c r="R52" s="48">
        <v>3</v>
      </c>
      <c r="S52" s="48"/>
      <c r="T52" s="48">
        <f>111-955</f>
        <v>-844</v>
      </c>
      <c r="U52" s="48"/>
      <c r="V52" s="48"/>
      <c r="W52" s="46"/>
      <c r="X52" s="46"/>
      <c r="Y52" s="46"/>
      <c r="Z52" s="46"/>
      <c r="AA52" s="46"/>
      <c r="AB52" s="46"/>
      <c r="AC52" s="47">
        <f>SUM(C52:AB52)</f>
        <v>229428</v>
      </c>
    </row>
    <row r="53" spans="1:29" ht="15.75">
      <c r="A53" s="69"/>
      <c r="B53" s="77" t="s">
        <v>136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>
        <v>7820</v>
      </c>
      <c r="Q53" s="48">
        <v>806984</v>
      </c>
      <c r="R53" s="48">
        <v>46</v>
      </c>
      <c r="S53" s="48"/>
      <c r="T53" s="48">
        <v>12</v>
      </c>
      <c r="U53" s="48"/>
      <c r="V53" s="48"/>
      <c r="W53" s="46"/>
      <c r="X53" s="46">
        <v>8</v>
      </c>
      <c r="Y53" s="46"/>
      <c r="Z53" s="46"/>
      <c r="AA53" s="46"/>
      <c r="AB53" s="46"/>
      <c r="AC53" s="47">
        <f>SUM(C53:AB53)</f>
        <v>814870</v>
      </c>
    </row>
    <row r="54" spans="1:29" ht="15.75">
      <c r="A54" s="69"/>
      <c r="B54" s="77" t="s">
        <v>137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>
        <v>19</v>
      </c>
      <c r="R54" s="48">
        <v>50015</v>
      </c>
      <c r="S54" s="48">
        <v>-11</v>
      </c>
      <c r="T54" s="48">
        <v>-13</v>
      </c>
      <c r="U54" s="48">
        <v>-27</v>
      </c>
      <c r="V54" s="48"/>
      <c r="W54" s="46"/>
      <c r="X54" s="46">
        <v>14</v>
      </c>
      <c r="Y54" s="46"/>
      <c r="Z54" s="46"/>
      <c r="AA54" s="46"/>
      <c r="AB54" s="46"/>
      <c r="AC54" s="47">
        <f>SUM(C54:AB54)</f>
        <v>49997</v>
      </c>
    </row>
    <row r="55" spans="1:29" ht="15.75">
      <c r="A55" s="69"/>
      <c r="B55" s="77" t="s">
        <v>138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>
        <v>503</v>
      </c>
      <c r="S55" s="48">
        <v>11002</v>
      </c>
      <c r="T55" s="48">
        <v>2598</v>
      </c>
      <c r="U55" s="48">
        <v>54</v>
      </c>
      <c r="V55" s="48">
        <v>46</v>
      </c>
      <c r="W55" s="46"/>
      <c r="X55" s="46"/>
      <c r="Y55" s="46"/>
      <c r="Z55" s="46"/>
      <c r="AA55" s="46"/>
      <c r="AB55" s="46"/>
      <c r="AC55" s="47">
        <f>SUM(C55:AB55)</f>
        <v>14203</v>
      </c>
    </row>
    <row r="56" spans="1:29" ht="15.75">
      <c r="A56" s="69"/>
      <c r="B56" s="77" t="s">
        <v>139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>
        <v>43600</v>
      </c>
      <c r="T56" s="48">
        <v>8501</v>
      </c>
      <c r="U56" s="48">
        <v>3</v>
      </c>
      <c r="V56" s="48">
        <v>-8</v>
      </c>
      <c r="W56" s="46"/>
      <c r="X56" s="46"/>
      <c r="Y56" s="46"/>
      <c r="Z56" s="46"/>
      <c r="AA56" s="46"/>
      <c r="AB56" s="46"/>
      <c r="AC56" s="47">
        <f>SUM(C56:AB56)</f>
        <v>52096</v>
      </c>
    </row>
    <row r="57" spans="1:29" ht="15.75">
      <c r="A57" s="69"/>
      <c r="B57" s="77" t="s">
        <v>144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>
        <v>857</v>
      </c>
      <c r="U57" s="48">
        <v>9949</v>
      </c>
      <c r="V57" s="48">
        <v>2022</v>
      </c>
      <c r="W57" s="46">
        <v>-13</v>
      </c>
      <c r="X57" s="46"/>
      <c r="Y57" s="46"/>
      <c r="Z57" s="46"/>
      <c r="AA57" s="46"/>
      <c r="AB57" s="46"/>
      <c r="AC57" s="47">
        <f>SUM(C57:AB57)</f>
        <v>12815</v>
      </c>
    </row>
    <row r="58" spans="1:29" ht="15.75">
      <c r="A58" s="69"/>
      <c r="B58" s="77" t="s">
        <v>145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>
        <v>56</v>
      </c>
      <c r="V58" s="48">
        <v>9688</v>
      </c>
      <c r="W58" s="46">
        <v>202</v>
      </c>
      <c r="X58" s="46"/>
      <c r="Y58" s="46"/>
      <c r="Z58" s="46"/>
      <c r="AA58" s="46"/>
      <c r="AB58" s="46"/>
      <c r="AC58" s="47">
        <f>SUM(C58:AB58)</f>
        <v>9946</v>
      </c>
    </row>
    <row r="59" spans="1:29" ht="15.75">
      <c r="A59" s="69"/>
      <c r="B59" s="77" t="s">
        <v>146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>
        <v>50</v>
      </c>
      <c r="W59" s="46">
        <v>4704</v>
      </c>
      <c r="X59" s="46">
        <v>415</v>
      </c>
      <c r="Y59" s="46"/>
      <c r="Z59" s="46"/>
      <c r="AA59" s="46"/>
      <c r="AB59" s="46"/>
      <c r="AC59" s="47">
        <f>SUM(C59:AB59)</f>
        <v>5169</v>
      </c>
    </row>
    <row r="60" spans="1:29" ht="15.75">
      <c r="A60" s="69"/>
      <c r="B60" s="77" t="s">
        <v>152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6"/>
      <c r="X60" s="46">
        <v>6170</v>
      </c>
      <c r="Y60" s="46">
        <v>-98</v>
      </c>
      <c r="Z60" s="46"/>
      <c r="AA60" s="46"/>
      <c r="AB60" s="46"/>
      <c r="AC60" s="47">
        <f>SUM(C60:AB60)</f>
        <v>6072</v>
      </c>
    </row>
    <row r="61" spans="1:29" ht="15.75">
      <c r="A61" s="69"/>
      <c r="B61" s="77" t="s">
        <v>179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6"/>
      <c r="X61" s="46"/>
      <c r="Y61" s="46"/>
      <c r="Z61" s="46">
        <v>0</v>
      </c>
      <c r="AA61" s="46">
        <v>0</v>
      </c>
      <c r="AB61" s="46"/>
      <c r="AC61" s="47">
        <f>SUM(C61:AB61)</f>
        <v>0</v>
      </c>
    </row>
    <row r="62" spans="1:29" ht="15.75">
      <c r="A62" s="69"/>
      <c r="B62" s="77" t="s">
        <v>180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6"/>
      <c r="X62" s="46"/>
      <c r="Y62" s="46"/>
      <c r="Z62" s="46">
        <v>100</v>
      </c>
      <c r="AA62" s="46">
        <v>0</v>
      </c>
      <c r="AB62" s="46"/>
      <c r="AC62" s="47">
        <f>SUM(C62:AB62)</f>
        <v>100</v>
      </c>
    </row>
    <row r="63" spans="1:29" ht="15.75">
      <c r="A63" s="69"/>
      <c r="B63" s="77" t="s">
        <v>181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6"/>
      <c r="X63" s="46"/>
      <c r="Y63" s="46"/>
      <c r="Z63" s="46">
        <v>0</v>
      </c>
      <c r="AA63" s="46">
        <v>0</v>
      </c>
      <c r="AB63" s="46"/>
      <c r="AC63" s="47">
        <f>SUM(C63:AB63)</f>
        <v>0</v>
      </c>
    </row>
    <row r="64" spans="1:29" ht="16.5" thickBot="1">
      <c r="A64" s="70" t="s">
        <v>154</v>
      </c>
      <c r="B64" s="78"/>
      <c r="C64" s="50">
        <f aca="true" t="shared" si="3" ref="C64:U64">SUM(C42:C60)</f>
        <v>0</v>
      </c>
      <c r="D64" s="50">
        <f t="shared" si="3"/>
        <v>107667</v>
      </c>
      <c r="E64" s="50">
        <f t="shared" si="3"/>
        <v>112600</v>
      </c>
      <c r="F64" s="50">
        <f t="shared" si="3"/>
        <v>186457</v>
      </c>
      <c r="G64" s="50">
        <f t="shared" si="3"/>
        <v>-650</v>
      </c>
      <c r="H64" s="50">
        <f t="shared" si="3"/>
        <v>614</v>
      </c>
      <c r="I64" s="50">
        <f t="shared" si="3"/>
        <v>320288</v>
      </c>
      <c r="J64" s="50">
        <f t="shared" si="3"/>
        <v>478580</v>
      </c>
      <c r="K64" s="50">
        <f t="shared" si="3"/>
        <v>241560</v>
      </c>
      <c r="L64" s="50">
        <f t="shared" si="3"/>
        <v>159</v>
      </c>
      <c r="M64" s="50">
        <f t="shared" si="3"/>
        <v>-87</v>
      </c>
      <c r="N64" s="50">
        <f t="shared" si="3"/>
        <v>-35</v>
      </c>
      <c r="O64" s="50">
        <f t="shared" si="3"/>
        <v>25364</v>
      </c>
      <c r="P64" s="50">
        <f t="shared" si="3"/>
        <v>229562</v>
      </c>
      <c r="Q64" s="50">
        <f t="shared" si="3"/>
        <v>816254</v>
      </c>
      <c r="R64" s="50">
        <f t="shared" si="3"/>
        <v>50567</v>
      </c>
      <c r="S64" s="50">
        <f t="shared" si="3"/>
        <v>54591</v>
      </c>
      <c r="T64" s="50">
        <f t="shared" si="3"/>
        <v>11111</v>
      </c>
      <c r="U64" s="50">
        <f t="shared" si="3"/>
        <v>10035</v>
      </c>
      <c r="V64" s="50">
        <f>SUM(V42:V60)</f>
        <v>11798</v>
      </c>
      <c r="W64" s="50">
        <f>SUM(W42:W60)</f>
        <v>4893</v>
      </c>
      <c r="X64" s="50">
        <f>SUM(X42:X60)</f>
        <v>6607</v>
      </c>
      <c r="Y64" s="50">
        <f>SUM(Y42:Y60)</f>
        <v>-98</v>
      </c>
      <c r="Z64" s="50">
        <f>SUM(Z42:Z63)</f>
        <v>100</v>
      </c>
      <c r="AA64" s="50">
        <f>SUM(AA42:AA63)</f>
        <v>0</v>
      </c>
      <c r="AB64" s="50">
        <f>SUM(AB42:AB63)</f>
        <v>0</v>
      </c>
      <c r="AC64" s="50">
        <f>SUM(AC42:AC63)</f>
        <v>2667937</v>
      </c>
    </row>
    <row r="65" spans="1:29" ht="15.75">
      <c r="A65" s="69" t="s">
        <v>171</v>
      </c>
      <c r="B65" s="76" t="s">
        <v>139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>
        <v>22914</v>
      </c>
      <c r="U65" s="48">
        <v>3</v>
      </c>
      <c r="V65" s="48">
        <v>-13</v>
      </c>
      <c r="W65" s="46"/>
      <c r="X65" s="46"/>
      <c r="Y65" s="46">
        <v>1</v>
      </c>
      <c r="Z65" s="46"/>
      <c r="AA65" s="46"/>
      <c r="AB65" s="46"/>
      <c r="AC65" s="47">
        <f>SUM(C65:AB65)</f>
        <v>22905</v>
      </c>
    </row>
    <row r="66" spans="1:29" ht="15.75">
      <c r="A66" s="69"/>
      <c r="B66" s="77" t="s">
        <v>145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>
        <v>4160</v>
      </c>
      <c r="W66" s="46">
        <v>137</v>
      </c>
      <c r="X66" s="46"/>
      <c r="Y66" s="46"/>
      <c r="Z66" s="46"/>
      <c r="AA66" s="46"/>
      <c r="AB66" s="46"/>
      <c r="AC66" s="47">
        <f>SUM(C66:AB66)</f>
        <v>4297</v>
      </c>
    </row>
    <row r="67" spans="1:29" ht="15.75">
      <c r="A67" s="69"/>
      <c r="B67" s="77" t="s">
        <v>146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>
        <v>274</v>
      </c>
      <c r="W67" s="46">
        <v>30004</v>
      </c>
      <c r="X67" s="46">
        <v>59</v>
      </c>
      <c r="Y67" s="46"/>
      <c r="Z67" s="46"/>
      <c r="AA67" s="46"/>
      <c r="AB67" s="46"/>
      <c r="AC67" s="47">
        <f>SUM(C67:AB67)</f>
        <v>30337</v>
      </c>
    </row>
    <row r="68" spans="1:29" ht="15.75">
      <c r="A68" s="69"/>
      <c r="B68" s="77" t="s">
        <v>152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6">
        <v>37</v>
      </c>
      <c r="X68" s="46"/>
      <c r="Y68" s="46"/>
      <c r="Z68" s="46"/>
      <c r="AA68" s="46"/>
      <c r="AB68" s="46"/>
      <c r="AC68" s="47">
        <f>SUM(C68:AB68)</f>
        <v>37</v>
      </c>
    </row>
    <row r="69" spans="1:29" ht="15.75">
      <c r="A69" s="69"/>
      <c r="B69" s="77" t="s">
        <v>180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6"/>
      <c r="X69" s="46"/>
      <c r="Y69" s="46"/>
      <c r="Z69" s="46">
        <v>6</v>
      </c>
      <c r="AA69" s="46">
        <v>0</v>
      </c>
      <c r="AB69" s="46"/>
      <c r="AC69" s="47">
        <f>SUM(C69:AB69)</f>
        <v>6</v>
      </c>
    </row>
    <row r="70" spans="1:29" ht="15.75">
      <c r="A70" s="69"/>
      <c r="B70" s="77" t="s">
        <v>181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6"/>
      <c r="X70" s="46"/>
      <c r="Y70" s="46"/>
      <c r="Z70" s="46"/>
      <c r="AA70" s="46">
        <v>0</v>
      </c>
      <c r="AB70" s="46"/>
      <c r="AC70" s="47">
        <f>SUM(C70:AB70)</f>
        <v>0</v>
      </c>
    </row>
    <row r="71" spans="1:29" ht="16.5" thickBot="1">
      <c r="A71" s="70" t="s">
        <v>154</v>
      </c>
      <c r="B71" s="78"/>
      <c r="C71" s="50">
        <f>SUM(C65:C68)</f>
        <v>0</v>
      </c>
      <c r="D71" s="50">
        <f aca="true" t="shared" si="4" ref="D71:V71">SUM(D65:D68)</f>
        <v>0</v>
      </c>
      <c r="E71" s="50">
        <f t="shared" si="4"/>
        <v>0</v>
      </c>
      <c r="F71" s="50">
        <f t="shared" si="4"/>
        <v>0</v>
      </c>
      <c r="G71" s="50">
        <f t="shared" si="4"/>
        <v>0</v>
      </c>
      <c r="H71" s="50">
        <f t="shared" si="4"/>
        <v>0</v>
      </c>
      <c r="I71" s="50">
        <f t="shared" si="4"/>
        <v>0</v>
      </c>
      <c r="J71" s="50">
        <f t="shared" si="4"/>
        <v>0</v>
      </c>
      <c r="K71" s="50">
        <f t="shared" si="4"/>
        <v>0</v>
      </c>
      <c r="L71" s="50">
        <f t="shared" si="4"/>
        <v>0</v>
      </c>
      <c r="M71" s="50">
        <f t="shared" si="4"/>
        <v>0</v>
      </c>
      <c r="N71" s="50">
        <f t="shared" si="4"/>
        <v>0</v>
      </c>
      <c r="O71" s="50">
        <f t="shared" si="4"/>
        <v>0</v>
      </c>
      <c r="P71" s="50">
        <f t="shared" si="4"/>
        <v>0</v>
      </c>
      <c r="Q71" s="50">
        <f t="shared" si="4"/>
        <v>0</v>
      </c>
      <c r="R71" s="50">
        <f t="shared" si="4"/>
        <v>0</v>
      </c>
      <c r="S71" s="50">
        <f t="shared" si="4"/>
        <v>0</v>
      </c>
      <c r="T71" s="50">
        <f t="shared" si="4"/>
        <v>22914</v>
      </c>
      <c r="U71" s="50">
        <f t="shared" si="4"/>
        <v>3</v>
      </c>
      <c r="V71" s="50">
        <f t="shared" si="4"/>
        <v>4421</v>
      </c>
      <c r="W71" s="50">
        <f>SUM(W65:W68)</f>
        <v>30178</v>
      </c>
      <c r="X71" s="50">
        <f>SUM(X65:X68)</f>
        <v>59</v>
      </c>
      <c r="Y71" s="50">
        <f>SUM(Y65:Y68)</f>
        <v>1</v>
      </c>
      <c r="Z71" s="50">
        <f>SUM(Z65:Z69)</f>
        <v>6</v>
      </c>
      <c r="AA71" s="50">
        <f>SUM(AA65:AA69)</f>
        <v>0</v>
      </c>
      <c r="AB71" s="50">
        <f>SUM(AB65:AB69)</f>
        <v>0</v>
      </c>
      <c r="AC71" s="50">
        <f>SUM(AC65:AC70)</f>
        <v>57582</v>
      </c>
    </row>
    <row r="72" spans="1:29" ht="15" customHeight="1">
      <c r="A72" s="69" t="s">
        <v>170</v>
      </c>
      <c r="B72" s="76" t="s">
        <v>83</v>
      </c>
      <c r="C72" s="48"/>
      <c r="D72" s="48"/>
      <c r="E72" s="48"/>
      <c r="F72" s="48"/>
      <c r="G72" s="48"/>
      <c r="H72" s="48"/>
      <c r="I72" s="48"/>
      <c r="J72" s="48"/>
      <c r="K72" s="48">
        <f>'.wk4)THRUFY1998'!K40</f>
        <v>7</v>
      </c>
      <c r="L72" s="48">
        <f>'.wk4)THRUFY1998'!L40</f>
        <v>0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6"/>
      <c r="X72" s="46"/>
      <c r="Y72" s="46"/>
      <c r="Z72" s="46"/>
      <c r="AA72" s="46"/>
      <c r="AB72" s="46"/>
      <c r="AC72" s="47">
        <f>SUM(C72:AB72)</f>
        <v>7</v>
      </c>
    </row>
    <row r="73" spans="1:29" ht="15" customHeight="1">
      <c r="A73" s="69"/>
      <c r="B73" s="77" t="s">
        <v>90</v>
      </c>
      <c r="C73" s="48"/>
      <c r="D73" s="48"/>
      <c r="E73" s="48"/>
      <c r="F73" s="48"/>
      <c r="G73" s="48"/>
      <c r="H73" s="48"/>
      <c r="I73" s="48"/>
      <c r="J73" s="48"/>
      <c r="K73" s="48"/>
      <c r="L73" s="48">
        <f>'.wk4)THRUFY1998'!L41</f>
        <v>0</v>
      </c>
      <c r="M73" s="48">
        <f>'.wk4)THRUFY1998'!M41</f>
        <v>0</v>
      </c>
      <c r="N73" s="48">
        <f>'.wk4)THRUFY1998'!N41</f>
        <v>0</v>
      </c>
      <c r="O73" s="48">
        <f>'.wk4)THRUFY1998'!O41</f>
        <v>14397</v>
      </c>
      <c r="P73" s="48">
        <v>1220</v>
      </c>
      <c r="Q73" s="48">
        <v>52</v>
      </c>
      <c r="R73" s="48"/>
      <c r="S73" s="48"/>
      <c r="T73" s="48"/>
      <c r="U73" s="48"/>
      <c r="V73" s="48"/>
      <c r="W73" s="46"/>
      <c r="X73" s="46"/>
      <c r="Y73" s="46"/>
      <c r="Z73" s="46"/>
      <c r="AA73" s="46"/>
      <c r="AB73" s="46"/>
      <c r="AC73" s="47">
        <f>SUM(C73:AB73)</f>
        <v>15669</v>
      </c>
    </row>
    <row r="74" spans="1:29" ht="15" customHeight="1">
      <c r="A74" s="69"/>
      <c r="B74" s="77" t="s">
        <v>91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>
        <f>'.wk4)THRUFY1998'!O42</f>
        <v>18512</v>
      </c>
      <c r="P74" s="48">
        <v>39471</v>
      </c>
      <c r="Q74" s="48">
        <v>4354</v>
      </c>
      <c r="R74" s="48">
        <v>5</v>
      </c>
      <c r="S74" s="48"/>
      <c r="T74" s="48"/>
      <c r="U74" s="48"/>
      <c r="V74" s="48"/>
      <c r="W74" s="46"/>
      <c r="X74" s="46"/>
      <c r="Y74" s="46"/>
      <c r="Z74" s="46"/>
      <c r="AA74" s="46"/>
      <c r="AB74" s="46"/>
      <c r="AC74" s="47">
        <f>SUM(C74:AB74)</f>
        <v>62342</v>
      </c>
    </row>
    <row r="75" spans="1:29" ht="15" customHeight="1">
      <c r="A75" s="69"/>
      <c r="B75" s="77" t="s">
        <v>136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>
        <v>5266</v>
      </c>
      <c r="Q75" s="48">
        <v>40032</v>
      </c>
      <c r="R75" s="48">
        <v>1970</v>
      </c>
      <c r="S75" s="48">
        <v>2</v>
      </c>
      <c r="T75" s="48">
        <v>-3</v>
      </c>
      <c r="U75" s="48"/>
      <c r="V75" s="48"/>
      <c r="W75" s="46"/>
      <c r="X75" s="46"/>
      <c r="Y75" s="46"/>
      <c r="Z75" s="46"/>
      <c r="AA75" s="46"/>
      <c r="AB75" s="46"/>
      <c r="AC75" s="47">
        <f>SUM(C75:AB75)</f>
        <v>47267</v>
      </c>
    </row>
    <row r="76" spans="1:29" ht="15" customHeight="1">
      <c r="A76" s="69"/>
      <c r="B76" s="77" t="s">
        <v>137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>
        <v>4881</v>
      </c>
      <c r="R76" s="48">
        <v>25232</v>
      </c>
      <c r="S76" s="48">
        <v>69</v>
      </c>
      <c r="T76" s="48"/>
      <c r="U76" s="48"/>
      <c r="V76" s="48"/>
      <c r="W76" s="46"/>
      <c r="X76" s="46"/>
      <c r="Y76" s="46"/>
      <c r="Z76" s="46"/>
      <c r="AA76" s="46"/>
      <c r="AB76" s="46"/>
      <c r="AC76" s="47">
        <f>SUM(C76:AB76)</f>
        <v>30182</v>
      </c>
    </row>
    <row r="77" spans="1:29" ht="15" customHeight="1">
      <c r="A77" s="69"/>
      <c r="B77" s="77" t="s">
        <v>138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>
        <v>1604</v>
      </c>
      <c r="S77" s="48">
        <v>3406</v>
      </c>
      <c r="T77" s="48">
        <v>-5</v>
      </c>
      <c r="U77" s="48"/>
      <c r="V77" s="48"/>
      <c r="W77" s="46"/>
      <c r="X77" s="46"/>
      <c r="Y77" s="46"/>
      <c r="Z77" s="46"/>
      <c r="AA77" s="46"/>
      <c r="AB77" s="46"/>
      <c r="AC77" s="47">
        <f>SUM(C77:AB77)</f>
        <v>5005</v>
      </c>
    </row>
    <row r="78" spans="1:29" ht="15" customHeight="1">
      <c r="A78" s="69"/>
      <c r="B78" s="77" t="s">
        <v>139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>
        <v>0</v>
      </c>
      <c r="T78" s="48">
        <v>1390</v>
      </c>
      <c r="U78" s="48"/>
      <c r="V78" s="48"/>
      <c r="W78" s="46"/>
      <c r="X78" s="46"/>
      <c r="Y78" s="46"/>
      <c r="Z78" s="46"/>
      <c r="AA78" s="46"/>
      <c r="AB78" s="46"/>
      <c r="AC78" s="47">
        <f>SUM(C78:AB78)</f>
        <v>1390</v>
      </c>
    </row>
    <row r="79" spans="1:29" ht="15" customHeight="1">
      <c r="A79" s="69"/>
      <c r="B79" s="77" t="s">
        <v>144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>
        <v>1412</v>
      </c>
      <c r="U79" s="48">
        <v>550</v>
      </c>
      <c r="V79" s="48">
        <v>288</v>
      </c>
      <c r="W79" s="46"/>
      <c r="X79" s="46"/>
      <c r="Y79" s="46"/>
      <c r="Z79" s="46"/>
      <c r="AA79" s="46"/>
      <c r="AB79" s="46"/>
      <c r="AC79" s="47">
        <f>SUM(C79:AB79)</f>
        <v>2250</v>
      </c>
    </row>
    <row r="80" spans="1:29" ht="15" customHeight="1">
      <c r="A80" s="69"/>
      <c r="B80" s="77" t="s">
        <v>145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>
        <v>120</v>
      </c>
      <c r="V80" s="48">
        <v>6812</v>
      </c>
      <c r="W80" s="46">
        <v>596</v>
      </c>
      <c r="X80" s="46">
        <v>-2</v>
      </c>
      <c r="Y80" s="46"/>
      <c r="Z80" s="46"/>
      <c r="AA80" s="46"/>
      <c r="AB80" s="46"/>
      <c r="AC80" s="47">
        <f>SUM(C80:AB80)</f>
        <v>7526</v>
      </c>
    </row>
    <row r="81" spans="1:29" ht="15" customHeight="1">
      <c r="A81" s="69"/>
      <c r="B81" s="77" t="s">
        <v>146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>
        <v>70</v>
      </c>
      <c r="W81" s="46">
        <v>1539</v>
      </c>
      <c r="X81" s="46">
        <v>4</v>
      </c>
      <c r="Y81" s="46"/>
      <c r="Z81" s="46"/>
      <c r="AA81" s="46"/>
      <c r="AB81" s="46"/>
      <c r="AC81" s="47">
        <f>SUM(C81:AB81)</f>
        <v>1613</v>
      </c>
    </row>
    <row r="82" spans="1:29" ht="15" customHeight="1">
      <c r="A82" s="69"/>
      <c r="B82" s="77" t="s">
        <v>152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6">
        <v>3</v>
      </c>
      <c r="X82" s="46">
        <v>5</v>
      </c>
      <c r="Y82" s="46"/>
      <c r="Z82" s="46"/>
      <c r="AA82" s="46"/>
      <c r="AB82" s="46"/>
      <c r="AC82" s="47">
        <f>SUM(C82:AB82)</f>
        <v>8</v>
      </c>
    </row>
    <row r="83" spans="1:29" ht="15" customHeight="1">
      <c r="A83" s="69"/>
      <c r="B83" s="77" t="s">
        <v>179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6"/>
      <c r="X83" s="46"/>
      <c r="Y83" s="46"/>
      <c r="Z83" s="46"/>
      <c r="AA83" s="46">
        <v>0</v>
      </c>
      <c r="AB83" s="46"/>
      <c r="AC83" s="47">
        <f>SUM(C83:AB83)</f>
        <v>0</v>
      </c>
    </row>
    <row r="84" spans="1:29" ht="15" customHeight="1">
      <c r="A84" s="69"/>
      <c r="B84" s="77" t="s">
        <v>180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6"/>
      <c r="X84" s="46"/>
      <c r="Y84" s="46"/>
      <c r="Z84" s="46"/>
      <c r="AA84" s="46">
        <v>0</v>
      </c>
      <c r="AB84" s="46"/>
      <c r="AC84" s="47">
        <f>SUM(C84:AB84)</f>
        <v>0</v>
      </c>
    </row>
    <row r="85" spans="1:29" ht="15" customHeight="1">
      <c r="A85" s="69"/>
      <c r="B85" s="77" t="s">
        <v>181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6"/>
      <c r="X85" s="46"/>
      <c r="Y85" s="46"/>
      <c r="Z85" s="46">
        <v>9</v>
      </c>
      <c r="AA85" s="46">
        <v>1790</v>
      </c>
      <c r="AB85" s="46">
        <v>22</v>
      </c>
      <c r="AC85" s="47">
        <f>SUM(C85:AB85)</f>
        <v>1821</v>
      </c>
    </row>
    <row r="86" spans="1:29" ht="15" customHeight="1">
      <c r="A86" s="69"/>
      <c r="B86" s="77" t="s">
        <v>183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6"/>
      <c r="X86" s="46"/>
      <c r="Y86" s="46"/>
      <c r="Z86" s="46"/>
      <c r="AA86" s="46">
        <v>50</v>
      </c>
      <c r="AB86" s="46">
        <v>1005</v>
      </c>
      <c r="AC86" s="47">
        <f>SUM(C86:AB86)</f>
        <v>1055</v>
      </c>
    </row>
    <row r="87" spans="1:29" ht="16.5" thickBot="1">
      <c r="A87" s="70" t="s">
        <v>154</v>
      </c>
      <c r="B87" s="78"/>
      <c r="C87" s="50">
        <f aca="true" t="shared" si="5" ref="C87:U87">SUM(C72:C82)</f>
        <v>0</v>
      </c>
      <c r="D87" s="50">
        <f t="shared" si="5"/>
        <v>0</v>
      </c>
      <c r="E87" s="50">
        <f t="shared" si="5"/>
        <v>0</v>
      </c>
      <c r="F87" s="50">
        <f t="shared" si="5"/>
        <v>0</v>
      </c>
      <c r="G87" s="50">
        <f t="shared" si="5"/>
        <v>0</v>
      </c>
      <c r="H87" s="50">
        <f t="shared" si="5"/>
        <v>0</v>
      </c>
      <c r="I87" s="50">
        <f t="shared" si="5"/>
        <v>0</v>
      </c>
      <c r="J87" s="50">
        <f t="shared" si="5"/>
        <v>0</v>
      </c>
      <c r="K87" s="50">
        <f t="shared" si="5"/>
        <v>7</v>
      </c>
      <c r="L87" s="50">
        <f t="shared" si="5"/>
        <v>0</v>
      </c>
      <c r="M87" s="50">
        <f t="shared" si="5"/>
        <v>0</v>
      </c>
      <c r="N87" s="50">
        <f t="shared" si="5"/>
        <v>0</v>
      </c>
      <c r="O87" s="50">
        <f t="shared" si="5"/>
        <v>32909</v>
      </c>
      <c r="P87" s="50">
        <f t="shared" si="5"/>
        <v>45957</v>
      </c>
      <c r="Q87" s="50">
        <f t="shared" si="5"/>
        <v>49319</v>
      </c>
      <c r="R87" s="50">
        <f t="shared" si="5"/>
        <v>28811</v>
      </c>
      <c r="S87" s="50">
        <f t="shared" si="5"/>
        <v>3477</v>
      </c>
      <c r="T87" s="50">
        <f t="shared" si="5"/>
        <v>2794</v>
      </c>
      <c r="U87" s="50">
        <f t="shared" si="5"/>
        <v>670</v>
      </c>
      <c r="V87" s="50">
        <f>SUM(V72:V82)</f>
        <v>7170</v>
      </c>
      <c r="W87" s="50">
        <f>SUM(W72:W82)</f>
        <v>2138</v>
      </c>
      <c r="X87" s="50">
        <f>SUM(X72:X82)</f>
        <v>7</v>
      </c>
      <c r="Y87" s="50">
        <f>SUM(Y72:Y82)</f>
        <v>0</v>
      </c>
      <c r="Z87" s="50">
        <f>SUM(Z72:Z85)</f>
        <v>9</v>
      </c>
      <c r="AA87" s="50">
        <f>SUM(AA72:AA86)</f>
        <v>1840</v>
      </c>
      <c r="AB87" s="50">
        <f>SUM(AB72:AB86)</f>
        <v>1027</v>
      </c>
      <c r="AC87" s="50">
        <f>SUM(AC72:AC86)</f>
        <v>176135</v>
      </c>
    </row>
    <row r="88" spans="1:29" ht="15.75">
      <c r="A88" s="71" t="s">
        <v>168</v>
      </c>
      <c r="B88" s="79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6"/>
      <c r="X88" s="46"/>
      <c r="Y88" s="46"/>
      <c r="Z88" s="46"/>
      <c r="AA88" s="46"/>
      <c r="AB88" s="46"/>
      <c r="AC88" s="47"/>
    </row>
    <row r="89" spans="1:29" ht="15.75">
      <c r="A89" s="69" t="s">
        <v>169</v>
      </c>
      <c r="B89" s="76" t="s">
        <v>83</v>
      </c>
      <c r="C89" s="48"/>
      <c r="D89" s="48"/>
      <c r="E89" s="48"/>
      <c r="F89" s="48"/>
      <c r="G89" s="48"/>
      <c r="H89" s="48"/>
      <c r="I89" s="48"/>
      <c r="J89" s="48"/>
      <c r="K89" s="48">
        <f>'.wk4)THRUFY1998'!K44</f>
        <v>0</v>
      </c>
      <c r="L89" s="48">
        <f>'.wk4)THRUFY1998'!L44</f>
        <v>0</v>
      </c>
      <c r="M89" s="48">
        <f>'.wk4)THRUFY1998'!M44</f>
        <v>-3</v>
      </c>
      <c r="N89" s="48">
        <f>'.wk4)THRUFY1998'!N44</f>
        <v>0</v>
      </c>
      <c r="O89" s="48">
        <f>'.wk4)THRUFY1998'!O44</f>
        <v>0</v>
      </c>
      <c r="P89" s="48"/>
      <c r="Q89" s="48"/>
      <c r="R89" s="48"/>
      <c r="S89" s="48"/>
      <c r="T89" s="48"/>
      <c r="U89" s="48"/>
      <c r="V89" s="48"/>
      <c r="W89" s="46"/>
      <c r="X89" s="46"/>
      <c r="Y89" s="46"/>
      <c r="Z89" s="46"/>
      <c r="AA89" s="46"/>
      <c r="AB89" s="46"/>
      <c r="AC89" s="47">
        <f>SUM(C89:AB89)</f>
        <v>-3</v>
      </c>
    </row>
    <row r="90" spans="1:29" ht="15.75">
      <c r="A90" s="69"/>
      <c r="B90" s="76" t="s">
        <v>84</v>
      </c>
      <c r="C90" s="48"/>
      <c r="D90" s="48"/>
      <c r="E90" s="48"/>
      <c r="F90" s="48"/>
      <c r="G90" s="48"/>
      <c r="H90" s="48"/>
      <c r="I90" s="48"/>
      <c r="J90" s="48"/>
      <c r="K90" s="48">
        <f>'.wk4)THRUFY1998'!K45</f>
        <v>0</v>
      </c>
      <c r="L90" s="48">
        <f>'.wk4)THRUFY1998'!L45</f>
        <v>3</v>
      </c>
      <c r="M90" s="48">
        <f>'.wk4)THRUFY1998'!M45</f>
        <v>0</v>
      </c>
      <c r="N90" s="48">
        <f>'.wk4)THRUFY1998'!N45</f>
        <v>0</v>
      </c>
      <c r="O90" s="48">
        <f>'.wk4)THRUFY1998'!O45</f>
        <v>0</v>
      </c>
      <c r="P90" s="48"/>
      <c r="Q90" s="48"/>
      <c r="R90" s="48"/>
      <c r="S90" s="48"/>
      <c r="T90" s="48"/>
      <c r="U90" s="48"/>
      <c r="V90" s="48"/>
      <c r="W90" s="46"/>
      <c r="X90" s="46"/>
      <c r="Y90" s="46"/>
      <c r="Z90" s="46"/>
      <c r="AA90" s="46"/>
      <c r="AB90" s="46"/>
      <c r="AC90" s="47">
        <f>SUM(C90:AB90)</f>
        <v>3</v>
      </c>
    </row>
    <row r="91" spans="1:29" ht="15.75">
      <c r="A91" s="69"/>
      <c r="B91" s="76" t="s">
        <v>94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>
        <f>'.wk4)THRUFY1998'!N46</f>
        <v>4</v>
      </c>
      <c r="O91" s="48">
        <f>'.wk4)THRUFY1998'!O46</f>
        <v>-4</v>
      </c>
      <c r="P91" s="48"/>
      <c r="Q91" s="48"/>
      <c r="R91" s="48"/>
      <c r="S91" s="48"/>
      <c r="T91" s="48"/>
      <c r="U91" s="48"/>
      <c r="V91" s="48"/>
      <c r="W91" s="46"/>
      <c r="X91" s="46"/>
      <c r="Y91" s="46"/>
      <c r="Z91" s="46"/>
      <c r="AA91" s="46"/>
      <c r="AB91" s="46"/>
      <c r="AC91" s="47">
        <f>SUM(C91:AB91)</f>
        <v>0</v>
      </c>
    </row>
    <row r="92" spans="1:29" ht="15.75">
      <c r="A92" s="69"/>
      <c r="B92" s="77" t="s">
        <v>90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>
        <f>'.wk4)THRUFY1998'!N47</f>
        <v>0</v>
      </c>
      <c r="O92" s="48">
        <f>'.wk4)THRUFY1998'!O47</f>
        <v>84171</v>
      </c>
      <c r="P92" s="48">
        <v>13620</v>
      </c>
      <c r="Q92" s="48">
        <v>64</v>
      </c>
      <c r="R92" s="48"/>
      <c r="S92" s="48"/>
      <c r="T92" s="48"/>
      <c r="U92" s="48"/>
      <c r="V92" s="48"/>
      <c r="W92" s="46"/>
      <c r="X92" s="46"/>
      <c r="Y92" s="46"/>
      <c r="Z92" s="46"/>
      <c r="AA92" s="46"/>
      <c r="AB92" s="46"/>
      <c r="AC92" s="47">
        <f>SUM(C92:AB92)</f>
        <v>97855</v>
      </c>
    </row>
    <row r="93" spans="1:29" ht="15.75">
      <c r="A93" s="69"/>
      <c r="B93" s="77" t="s">
        <v>91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>
        <f>'.wk4)THRUFY1998'!N48</f>
        <v>0</v>
      </c>
      <c r="O93" s="48">
        <f>'.wk4)THRUFY1998'!O48</f>
        <v>217</v>
      </c>
      <c r="P93" s="48">
        <v>343121</v>
      </c>
      <c r="Q93" s="48">
        <v>36096</v>
      </c>
      <c r="R93" s="48">
        <v>25</v>
      </c>
      <c r="S93" s="48"/>
      <c r="T93" s="48"/>
      <c r="U93" s="48"/>
      <c r="V93" s="48"/>
      <c r="W93" s="46"/>
      <c r="X93" s="46"/>
      <c r="Y93" s="46"/>
      <c r="Z93" s="46"/>
      <c r="AA93" s="46"/>
      <c r="AB93" s="46"/>
      <c r="AC93" s="47">
        <f>SUM(C93:AB93)</f>
        <v>379459</v>
      </c>
    </row>
    <row r="94" spans="1:29" ht="15.75">
      <c r="A94" s="69"/>
      <c r="B94" s="77" t="s">
        <v>136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>
        <v>153</v>
      </c>
      <c r="Q94" s="48">
        <v>370316</v>
      </c>
      <c r="R94" s="48">
        <v>39084</v>
      </c>
      <c r="S94" s="48">
        <v>-11</v>
      </c>
      <c r="T94" s="48"/>
      <c r="U94" s="48">
        <v>1</v>
      </c>
      <c r="V94" s="48"/>
      <c r="W94" s="46"/>
      <c r="X94" s="46"/>
      <c r="Y94" s="46"/>
      <c r="Z94" s="46"/>
      <c r="AA94" s="46"/>
      <c r="AB94" s="46"/>
      <c r="AC94" s="47">
        <f>SUM(C94:AB94)</f>
        <v>409543</v>
      </c>
    </row>
    <row r="95" spans="1:29" ht="15.75">
      <c r="A95" s="69"/>
      <c r="B95" s="77" t="s">
        <v>137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>
        <v>633</v>
      </c>
      <c r="R95" s="48">
        <v>180271</v>
      </c>
      <c r="S95" s="48">
        <v>16018</v>
      </c>
      <c r="T95" s="48">
        <v>10</v>
      </c>
      <c r="U95" s="48">
        <v>-21</v>
      </c>
      <c r="V95" s="48"/>
      <c r="W95" s="46"/>
      <c r="X95" s="46"/>
      <c r="Y95" s="46"/>
      <c r="Z95" s="46"/>
      <c r="AA95" s="46"/>
      <c r="AB95" s="46"/>
      <c r="AC95" s="47">
        <f>SUM(C95:AB95)</f>
        <v>196911</v>
      </c>
    </row>
    <row r="96" spans="1:29" ht="15.75">
      <c r="A96" s="69"/>
      <c r="B96" s="77" t="s">
        <v>138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>
        <v>21</v>
      </c>
      <c r="S96" s="48">
        <v>82578</v>
      </c>
      <c r="T96" s="48">
        <v>1</v>
      </c>
      <c r="U96" s="48">
        <v>-2</v>
      </c>
      <c r="V96" s="48"/>
      <c r="W96" s="46"/>
      <c r="X96" s="46"/>
      <c r="Y96" s="46"/>
      <c r="Z96" s="46"/>
      <c r="AA96" s="46"/>
      <c r="AB96" s="46"/>
      <c r="AC96" s="47">
        <f>SUM(C96:AB96)</f>
        <v>82598</v>
      </c>
    </row>
    <row r="97" spans="1:29" ht="15.75">
      <c r="A97" s="69"/>
      <c r="B97" s="77" t="s">
        <v>139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>
        <v>14515</v>
      </c>
      <c r="U97" s="48">
        <v>1462</v>
      </c>
      <c r="V97" s="48">
        <v>1</v>
      </c>
      <c r="W97" s="46"/>
      <c r="X97" s="46"/>
      <c r="Y97" s="46"/>
      <c r="Z97" s="46"/>
      <c r="AA97" s="46"/>
      <c r="AB97" s="46"/>
      <c r="AC97" s="47">
        <f>SUM(C97:AB97)</f>
        <v>15978</v>
      </c>
    </row>
    <row r="98" spans="1:29" ht="15.75">
      <c r="A98" s="69"/>
      <c r="B98" s="77" t="s">
        <v>144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>
        <v>0</v>
      </c>
      <c r="U98" s="48">
        <v>23603</v>
      </c>
      <c r="V98" s="48">
        <v>13757</v>
      </c>
      <c r="W98" s="46">
        <v>31</v>
      </c>
      <c r="X98" s="46"/>
      <c r="Y98" s="46"/>
      <c r="Z98" s="46"/>
      <c r="AA98" s="46"/>
      <c r="AB98" s="46"/>
      <c r="AC98" s="47">
        <f>SUM(C98:AB98)</f>
        <v>37391</v>
      </c>
    </row>
    <row r="99" spans="1:29" ht="15.75">
      <c r="A99" s="69"/>
      <c r="B99" s="77" t="s">
        <v>145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>
        <v>193</v>
      </c>
      <c r="V99" s="48">
        <v>216310</v>
      </c>
      <c r="W99" s="46">
        <v>36090</v>
      </c>
      <c r="X99" s="46">
        <v>-79</v>
      </c>
      <c r="Y99" s="46"/>
      <c r="Z99" s="46"/>
      <c r="AA99" s="46">
        <v>0</v>
      </c>
      <c r="AB99" s="46"/>
      <c r="AC99" s="47">
        <f>SUM(C99:AB99)</f>
        <v>252514</v>
      </c>
    </row>
    <row r="100" spans="1:29" ht="15.75">
      <c r="A100" s="69"/>
      <c r="B100" s="77" t="s">
        <v>146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>
        <v>37</v>
      </c>
      <c r="W100" s="46">
        <v>143191</v>
      </c>
      <c r="X100" s="46">
        <v>770</v>
      </c>
      <c r="Y100" s="46"/>
      <c r="Z100" s="46"/>
      <c r="AA100" s="46">
        <v>0</v>
      </c>
      <c r="AB100" s="46"/>
      <c r="AC100" s="47">
        <f>SUM(C100:AB100)</f>
        <v>143998</v>
      </c>
    </row>
    <row r="101" spans="1:29" ht="15.75">
      <c r="A101" s="69"/>
      <c r="B101" s="77" t="s">
        <v>152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6"/>
      <c r="X101" s="46">
        <v>5</v>
      </c>
      <c r="Y101" s="46"/>
      <c r="Z101" s="46"/>
      <c r="AA101" s="46">
        <v>0</v>
      </c>
      <c r="AB101" s="46"/>
      <c r="AC101" s="47">
        <f>SUM(C101:AB101)</f>
        <v>5</v>
      </c>
    </row>
    <row r="102" spans="1:29" ht="16.5" thickBot="1">
      <c r="A102" s="70" t="s">
        <v>154</v>
      </c>
      <c r="B102" s="78"/>
      <c r="C102" s="50">
        <f>SUM(C89:C101)</f>
        <v>0</v>
      </c>
      <c r="D102" s="50">
        <f aca="true" t="shared" si="6" ref="D102:T102">SUM(D89:D101)</f>
        <v>0</v>
      </c>
      <c r="E102" s="50">
        <f t="shared" si="6"/>
        <v>0</v>
      </c>
      <c r="F102" s="50">
        <f t="shared" si="6"/>
        <v>0</v>
      </c>
      <c r="G102" s="50">
        <f t="shared" si="6"/>
        <v>0</v>
      </c>
      <c r="H102" s="50">
        <f t="shared" si="6"/>
        <v>0</v>
      </c>
      <c r="I102" s="50">
        <f t="shared" si="6"/>
        <v>0</v>
      </c>
      <c r="J102" s="50">
        <f t="shared" si="6"/>
        <v>0</v>
      </c>
      <c r="K102" s="50">
        <f t="shared" si="6"/>
        <v>0</v>
      </c>
      <c r="L102" s="50">
        <f t="shared" si="6"/>
        <v>3</v>
      </c>
      <c r="M102" s="50">
        <f t="shared" si="6"/>
        <v>-3</v>
      </c>
      <c r="N102" s="50">
        <f t="shared" si="6"/>
        <v>4</v>
      </c>
      <c r="O102" s="50">
        <f t="shared" si="6"/>
        <v>84384</v>
      </c>
      <c r="P102" s="50">
        <f t="shared" si="6"/>
        <v>356894</v>
      </c>
      <c r="Q102" s="50">
        <f t="shared" si="6"/>
        <v>407109</v>
      </c>
      <c r="R102" s="50">
        <f t="shared" si="6"/>
        <v>219401</v>
      </c>
      <c r="S102" s="50">
        <f t="shared" si="6"/>
        <v>98585</v>
      </c>
      <c r="T102" s="50">
        <f t="shared" si="6"/>
        <v>14526</v>
      </c>
      <c r="U102" s="50">
        <f aca="true" t="shared" si="7" ref="U102:Z102">SUM(U89:U101)</f>
        <v>25236</v>
      </c>
      <c r="V102" s="50">
        <f t="shared" si="7"/>
        <v>230105</v>
      </c>
      <c r="W102" s="50">
        <f t="shared" si="7"/>
        <v>179312</v>
      </c>
      <c r="X102" s="50">
        <f t="shared" si="7"/>
        <v>696</v>
      </c>
      <c r="Y102" s="50">
        <f t="shared" si="7"/>
        <v>0</v>
      </c>
      <c r="Z102" s="50">
        <f t="shared" si="7"/>
        <v>0</v>
      </c>
      <c r="AA102" s="50">
        <f>SUM(AA88:AA101)</f>
        <v>0</v>
      </c>
      <c r="AB102" s="50">
        <f>SUM(AB88:AB101)</f>
        <v>0</v>
      </c>
      <c r="AC102" s="50">
        <f>SUM(AC89:AC101)</f>
        <v>1616252</v>
      </c>
    </row>
    <row r="103" spans="1:29" ht="15.75">
      <c r="A103" s="69" t="s">
        <v>167</v>
      </c>
      <c r="B103" s="77" t="s">
        <v>90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>
        <f>'.wk4)THRUFY1998'!O50</f>
        <v>928</v>
      </c>
      <c r="P103" s="48">
        <v>194</v>
      </c>
      <c r="Q103" s="48">
        <v>-2</v>
      </c>
      <c r="R103" s="48"/>
      <c r="S103" s="48"/>
      <c r="T103" s="48"/>
      <c r="U103" s="48"/>
      <c r="V103" s="48"/>
      <c r="W103" s="46"/>
      <c r="X103" s="46"/>
      <c r="Y103" s="46"/>
      <c r="Z103" s="46"/>
      <c r="AA103" s="46"/>
      <c r="AB103" s="46"/>
      <c r="AC103" s="47">
        <f>SUM(C103:AB103)</f>
        <v>1120</v>
      </c>
    </row>
    <row r="104" spans="1:29" ht="15.75">
      <c r="A104" s="69" t="s">
        <v>166</v>
      </c>
      <c r="B104" s="77" t="s">
        <v>91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>
        <f>'.wk4)THRUFY1998'!O51</f>
        <v>169</v>
      </c>
      <c r="P104" s="48">
        <v>3465</v>
      </c>
      <c r="Q104" s="48">
        <v>442</v>
      </c>
      <c r="R104" s="48"/>
      <c r="S104" s="48"/>
      <c r="T104" s="48"/>
      <c r="U104" s="48"/>
      <c r="V104" s="48"/>
      <c r="W104" s="46"/>
      <c r="X104" s="46"/>
      <c r="Y104" s="46"/>
      <c r="Z104" s="46"/>
      <c r="AA104" s="46"/>
      <c r="AB104" s="46"/>
      <c r="AC104" s="47">
        <f>SUM(C104:AB104)</f>
        <v>4076</v>
      </c>
    </row>
    <row r="105" spans="1:29" ht="15.75">
      <c r="A105" s="69"/>
      <c r="B105" s="77" t="s">
        <v>136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>
        <v>4</v>
      </c>
      <c r="Q105" s="48">
        <v>3510</v>
      </c>
      <c r="R105" s="48">
        <v>304</v>
      </c>
      <c r="S105" s="48"/>
      <c r="T105" s="48"/>
      <c r="U105" s="48"/>
      <c r="V105" s="48"/>
      <c r="W105" s="46"/>
      <c r="X105" s="46"/>
      <c r="Y105" s="46"/>
      <c r="Z105" s="46"/>
      <c r="AA105" s="46"/>
      <c r="AB105" s="46"/>
      <c r="AC105" s="47">
        <f>SUM(C105:AB105)</f>
        <v>3818</v>
      </c>
    </row>
    <row r="106" spans="1:29" ht="15.75">
      <c r="A106" s="69"/>
      <c r="B106" s="77" t="s">
        <v>137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>
        <v>415</v>
      </c>
      <c r="R106" s="48">
        <v>418</v>
      </c>
      <c r="S106" s="48">
        <v>9</v>
      </c>
      <c r="T106" s="48"/>
      <c r="U106" s="48"/>
      <c r="V106" s="48"/>
      <c r="W106" s="46"/>
      <c r="X106" s="46"/>
      <c r="Y106" s="46"/>
      <c r="Z106" s="46"/>
      <c r="AA106" s="46"/>
      <c r="AB106" s="46"/>
      <c r="AC106" s="47">
        <f>SUM(C106:AB106)</f>
        <v>842</v>
      </c>
    </row>
    <row r="107" spans="1:29" ht="15.75">
      <c r="A107" s="69"/>
      <c r="B107" s="77" t="s">
        <v>138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>
        <v>0</v>
      </c>
      <c r="S107" s="48">
        <v>218</v>
      </c>
      <c r="T107" s="48"/>
      <c r="U107" s="48"/>
      <c r="V107" s="48"/>
      <c r="W107" s="46"/>
      <c r="X107" s="46"/>
      <c r="Y107" s="46"/>
      <c r="Z107" s="46"/>
      <c r="AA107" s="46"/>
      <c r="AB107" s="46"/>
      <c r="AC107" s="47">
        <f>SUM(C107:AB107)</f>
        <v>218</v>
      </c>
    </row>
    <row r="108" spans="1:29" ht="15.75">
      <c r="A108" s="69"/>
      <c r="B108" s="77" t="s">
        <v>139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>
        <v>3</v>
      </c>
      <c r="T108" s="48">
        <v>232</v>
      </c>
      <c r="U108" s="48">
        <v>2</v>
      </c>
      <c r="V108" s="48"/>
      <c r="W108" s="46"/>
      <c r="X108" s="46"/>
      <c r="Y108" s="46"/>
      <c r="Z108" s="46"/>
      <c r="AA108" s="46"/>
      <c r="AB108" s="46"/>
      <c r="AC108" s="47">
        <f>SUM(C108:AB108)</f>
        <v>237</v>
      </c>
    </row>
    <row r="109" spans="1:29" ht="15.75">
      <c r="A109" s="69"/>
      <c r="B109" s="77" t="s">
        <v>144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>
        <v>5</v>
      </c>
      <c r="U109" s="48">
        <v>163</v>
      </c>
      <c r="V109" s="48">
        <v>78</v>
      </c>
      <c r="W109" s="46"/>
      <c r="X109" s="46"/>
      <c r="Y109" s="46"/>
      <c r="Z109" s="46"/>
      <c r="AA109" s="46"/>
      <c r="AB109" s="46"/>
      <c r="AC109" s="47">
        <f>SUM(C109:AB109)</f>
        <v>246</v>
      </c>
    </row>
    <row r="110" spans="1:29" ht="15.75">
      <c r="A110" s="69"/>
      <c r="B110" s="77" t="s">
        <v>145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>
        <v>23</v>
      </c>
      <c r="V110" s="48">
        <v>2473</v>
      </c>
      <c r="W110" s="46">
        <v>130</v>
      </c>
      <c r="X110" s="46"/>
      <c r="Y110" s="46"/>
      <c r="Z110" s="46"/>
      <c r="AA110" s="46"/>
      <c r="AB110" s="46"/>
      <c r="AC110" s="47">
        <f>SUM(C110:AB110)</f>
        <v>2626</v>
      </c>
    </row>
    <row r="111" spans="1:29" ht="15.75">
      <c r="A111" s="69"/>
      <c r="B111" s="77" t="s">
        <v>146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>
        <v>8</v>
      </c>
      <c r="W111" s="46">
        <v>1589</v>
      </c>
      <c r="X111" s="46"/>
      <c r="Y111" s="46"/>
      <c r="Z111" s="46"/>
      <c r="AA111" s="46">
        <v>0</v>
      </c>
      <c r="AB111" s="46"/>
      <c r="AC111" s="47">
        <f>SUM(C111:AB111)</f>
        <v>1597</v>
      </c>
    </row>
    <row r="112" spans="1:29" ht="15.75">
      <c r="A112" s="69"/>
      <c r="B112" s="77" t="s">
        <v>152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6"/>
      <c r="X112" s="46">
        <v>5</v>
      </c>
      <c r="Y112" s="46"/>
      <c r="Z112" s="46"/>
      <c r="AA112" s="46">
        <v>0</v>
      </c>
      <c r="AB112" s="46"/>
      <c r="AC112" s="47">
        <f>SUM(C112:AB112)</f>
        <v>5</v>
      </c>
    </row>
    <row r="113" spans="1:29" ht="16.5" thickBot="1">
      <c r="A113" s="70" t="s">
        <v>154</v>
      </c>
      <c r="B113" s="78"/>
      <c r="C113" s="50">
        <f aca="true" t="shared" si="8" ref="C113:V113">SUM(C103:C112)</f>
        <v>0</v>
      </c>
      <c r="D113" s="50">
        <f t="shared" si="8"/>
        <v>0</v>
      </c>
      <c r="E113" s="50">
        <f t="shared" si="8"/>
        <v>0</v>
      </c>
      <c r="F113" s="50">
        <f t="shared" si="8"/>
        <v>0</v>
      </c>
      <c r="G113" s="50">
        <f t="shared" si="8"/>
        <v>0</v>
      </c>
      <c r="H113" s="50">
        <f t="shared" si="8"/>
        <v>0</v>
      </c>
      <c r="I113" s="50">
        <f t="shared" si="8"/>
        <v>0</v>
      </c>
      <c r="J113" s="50">
        <f t="shared" si="8"/>
        <v>0</v>
      </c>
      <c r="K113" s="50">
        <f t="shared" si="8"/>
        <v>0</v>
      </c>
      <c r="L113" s="50">
        <f t="shared" si="8"/>
        <v>0</v>
      </c>
      <c r="M113" s="50">
        <f t="shared" si="8"/>
        <v>0</v>
      </c>
      <c r="N113" s="50">
        <f t="shared" si="8"/>
        <v>0</v>
      </c>
      <c r="O113" s="50">
        <f t="shared" si="8"/>
        <v>1097</v>
      </c>
      <c r="P113" s="50">
        <f t="shared" si="8"/>
        <v>3663</v>
      </c>
      <c r="Q113" s="50">
        <f t="shared" si="8"/>
        <v>4365</v>
      </c>
      <c r="R113" s="50">
        <f t="shared" si="8"/>
        <v>722</v>
      </c>
      <c r="S113" s="50">
        <f t="shared" si="8"/>
        <v>230</v>
      </c>
      <c r="T113" s="50">
        <f t="shared" si="8"/>
        <v>237</v>
      </c>
      <c r="U113" s="50">
        <f t="shared" si="8"/>
        <v>188</v>
      </c>
      <c r="V113" s="50">
        <f t="shared" si="8"/>
        <v>2559</v>
      </c>
      <c r="W113" s="50">
        <f aca="true" t="shared" si="9" ref="W113:AC113">SUM(W103:W112)</f>
        <v>1719</v>
      </c>
      <c r="X113" s="50">
        <f t="shared" si="9"/>
        <v>5</v>
      </c>
      <c r="Y113" s="50">
        <f t="shared" si="9"/>
        <v>0</v>
      </c>
      <c r="Z113" s="50">
        <f t="shared" si="9"/>
        <v>0</v>
      </c>
      <c r="AA113" s="50">
        <f t="shared" si="9"/>
        <v>0</v>
      </c>
      <c r="AB113" s="50">
        <f t="shared" si="9"/>
        <v>0</v>
      </c>
      <c r="AC113" s="50">
        <f t="shared" si="9"/>
        <v>14785</v>
      </c>
    </row>
    <row r="114" spans="1:29" ht="15.75">
      <c r="A114" s="69" t="s">
        <v>165</v>
      </c>
      <c r="B114" s="77" t="s">
        <v>90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>
        <f>'.wk4)THRUFY1998'!O53</f>
        <v>1454</v>
      </c>
      <c r="P114" s="45">
        <v>609</v>
      </c>
      <c r="Q114" s="45">
        <v>3</v>
      </c>
      <c r="R114" s="45"/>
      <c r="S114" s="45"/>
      <c r="T114" s="48"/>
      <c r="U114" s="48"/>
      <c r="V114" s="48"/>
      <c r="W114" s="46"/>
      <c r="X114" s="46"/>
      <c r="Y114" s="46"/>
      <c r="Z114" s="46"/>
      <c r="AA114" s="46"/>
      <c r="AB114" s="46"/>
      <c r="AC114" s="47">
        <f>SUM(C114:AB114)</f>
        <v>2066</v>
      </c>
    </row>
    <row r="115" spans="1:29" ht="15.75">
      <c r="A115" s="69"/>
      <c r="B115" s="77" t="s">
        <v>91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>
        <f>'.wk4)THRUFY1998'!O54</f>
        <v>505</v>
      </c>
      <c r="P115" s="48">
        <v>3356</v>
      </c>
      <c r="Q115" s="48">
        <v>84</v>
      </c>
      <c r="R115" s="48"/>
      <c r="S115" s="48"/>
      <c r="T115" s="48"/>
      <c r="U115" s="48"/>
      <c r="V115" s="48"/>
      <c r="W115" s="46"/>
      <c r="X115" s="46"/>
      <c r="Y115" s="46"/>
      <c r="Z115" s="46"/>
      <c r="AA115" s="46"/>
      <c r="AB115" s="46"/>
      <c r="AC115" s="47">
        <f>SUM(C115:AB115)</f>
        <v>3945</v>
      </c>
    </row>
    <row r="116" spans="1:29" ht="15.75">
      <c r="A116" s="69"/>
      <c r="B116" s="77" t="s">
        <v>136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>
        <v>33</v>
      </c>
      <c r="Q116" s="48">
        <v>1154</v>
      </c>
      <c r="R116" s="48">
        <v>31</v>
      </c>
      <c r="S116" s="48"/>
      <c r="T116" s="48"/>
      <c r="U116" s="48"/>
      <c r="V116" s="48"/>
      <c r="W116" s="46"/>
      <c r="X116" s="46"/>
      <c r="Y116" s="46"/>
      <c r="Z116" s="46"/>
      <c r="AA116" s="46"/>
      <c r="AB116" s="46"/>
      <c r="AC116" s="47">
        <f>SUM(C116:AB116)</f>
        <v>1218</v>
      </c>
    </row>
    <row r="117" spans="1:29" ht="15.75">
      <c r="A117" s="69"/>
      <c r="B117" s="77" t="s">
        <v>137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>
        <v>43</v>
      </c>
      <c r="R117" s="48">
        <v>1022</v>
      </c>
      <c r="S117" s="48">
        <v>7</v>
      </c>
      <c r="T117" s="48"/>
      <c r="U117" s="48"/>
      <c r="V117" s="48"/>
      <c r="W117" s="46"/>
      <c r="X117" s="46"/>
      <c r="Y117" s="46"/>
      <c r="Z117" s="46"/>
      <c r="AA117" s="46"/>
      <c r="AB117" s="46"/>
      <c r="AC117" s="47">
        <f>SUM(C117:AB117)</f>
        <v>1072</v>
      </c>
    </row>
    <row r="118" spans="1:29" ht="15.75">
      <c r="A118" s="69"/>
      <c r="B118" s="77" t="s">
        <v>138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>
        <v>69</v>
      </c>
      <c r="S118" s="48">
        <v>212</v>
      </c>
      <c r="T118" s="48"/>
      <c r="U118" s="48"/>
      <c r="V118" s="48"/>
      <c r="W118" s="46"/>
      <c r="X118" s="46"/>
      <c r="Y118" s="46"/>
      <c r="Z118" s="46"/>
      <c r="AA118" s="46"/>
      <c r="AB118" s="46"/>
      <c r="AC118" s="47">
        <f>SUM(C118:AB118)</f>
        <v>281</v>
      </c>
    </row>
    <row r="119" spans="1:29" ht="15.75">
      <c r="A119" s="69"/>
      <c r="B119" s="77" t="s">
        <v>139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>
        <v>13</v>
      </c>
      <c r="T119" s="48">
        <v>5</v>
      </c>
      <c r="U119" s="48"/>
      <c r="V119" s="48"/>
      <c r="W119" s="46"/>
      <c r="X119" s="46"/>
      <c r="Y119" s="46"/>
      <c r="Z119" s="46"/>
      <c r="AA119" s="46"/>
      <c r="AB119" s="46"/>
      <c r="AC119" s="47">
        <f>SUM(C119:AB119)</f>
        <v>18</v>
      </c>
    </row>
    <row r="120" spans="1:29" ht="15.75">
      <c r="A120" s="69"/>
      <c r="B120" s="77" t="s">
        <v>144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>
        <v>522</v>
      </c>
      <c r="V120" s="48">
        <v>316</v>
      </c>
      <c r="W120" s="46"/>
      <c r="X120" s="46"/>
      <c r="Y120" s="46"/>
      <c r="Z120" s="46"/>
      <c r="AA120" s="46"/>
      <c r="AB120" s="46"/>
      <c r="AC120" s="47">
        <f>SUM(C120:AB120)</f>
        <v>838</v>
      </c>
    </row>
    <row r="121" spans="1:29" ht="15.75">
      <c r="A121" s="69"/>
      <c r="B121" s="77" t="s">
        <v>145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>
        <v>54</v>
      </c>
      <c r="V121" s="48">
        <v>2303</v>
      </c>
      <c r="W121" s="46">
        <v>26</v>
      </c>
      <c r="X121" s="46"/>
      <c r="Y121" s="46"/>
      <c r="Z121" s="46"/>
      <c r="AA121" s="46"/>
      <c r="AB121" s="46"/>
      <c r="AC121" s="47">
        <f>SUM(C121:AB121)</f>
        <v>2383</v>
      </c>
    </row>
    <row r="122" spans="1:29" ht="15.75">
      <c r="A122" s="69"/>
      <c r="B122" s="77" t="s">
        <v>146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>
        <v>69</v>
      </c>
      <c r="W122" s="46">
        <v>3024</v>
      </c>
      <c r="X122" s="46">
        <v>-2</v>
      </c>
      <c r="Y122" s="46"/>
      <c r="Z122" s="46"/>
      <c r="AA122" s="46"/>
      <c r="AB122" s="46"/>
      <c r="AC122" s="47">
        <f>SUM(C122:AB122)</f>
        <v>3091</v>
      </c>
    </row>
    <row r="123" spans="1:29" ht="15.75">
      <c r="A123" s="69"/>
      <c r="B123" s="77" t="s">
        <v>152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6">
        <v>46</v>
      </c>
      <c r="X123" s="46">
        <v>94</v>
      </c>
      <c r="Y123" s="46"/>
      <c r="Z123" s="46"/>
      <c r="AA123" s="46"/>
      <c r="AB123" s="46"/>
      <c r="AC123" s="47">
        <f>SUM(C123:AB123)</f>
        <v>140</v>
      </c>
    </row>
    <row r="124" spans="1:29" ht="15.75">
      <c r="A124" s="69"/>
      <c r="B124" s="77" t="s">
        <v>180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6"/>
      <c r="X124" s="46"/>
      <c r="Y124" s="46"/>
      <c r="Z124" s="46">
        <v>10</v>
      </c>
      <c r="AA124" s="46">
        <v>0</v>
      </c>
      <c r="AB124" s="46"/>
      <c r="AC124" s="47">
        <f>SUM(C124:AB124)</f>
        <v>10</v>
      </c>
    </row>
    <row r="125" spans="1:29" ht="15.75">
      <c r="A125" s="69"/>
      <c r="B125" s="77" t="s">
        <v>181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6"/>
      <c r="X125" s="46"/>
      <c r="Y125" s="46"/>
      <c r="Z125" s="46">
        <v>5</v>
      </c>
      <c r="AA125" s="46">
        <v>0</v>
      </c>
      <c r="AB125" s="46"/>
      <c r="AC125" s="47">
        <f>SUM(C125:AB125)</f>
        <v>5</v>
      </c>
    </row>
    <row r="126" spans="1:29" ht="16.5" thickBot="1">
      <c r="A126" s="70" t="s">
        <v>154</v>
      </c>
      <c r="B126" s="78"/>
      <c r="C126" s="50">
        <f>SUM(C114:C123)</f>
        <v>0</v>
      </c>
      <c r="D126" s="50">
        <f aca="true" t="shared" si="10" ref="D126:V126">SUM(D114:D123)</f>
        <v>0</v>
      </c>
      <c r="E126" s="50">
        <f t="shared" si="10"/>
        <v>0</v>
      </c>
      <c r="F126" s="50">
        <f t="shared" si="10"/>
        <v>0</v>
      </c>
      <c r="G126" s="50">
        <f t="shared" si="10"/>
        <v>0</v>
      </c>
      <c r="H126" s="50">
        <f t="shared" si="10"/>
        <v>0</v>
      </c>
      <c r="I126" s="50">
        <f t="shared" si="10"/>
        <v>0</v>
      </c>
      <c r="J126" s="50">
        <f t="shared" si="10"/>
        <v>0</v>
      </c>
      <c r="K126" s="50">
        <f t="shared" si="10"/>
        <v>0</v>
      </c>
      <c r="L126" s="50">
        <f t="shared" si="10"/>
        <v>0</v>
      </c>
      <c r="M126" s="50">
        <f t="shared" si="10"/>
        <v>0</v>
      </c>
      <c r="N126" s="50">
        <f t="shared" si="10"/>
        <v>0</v>
      </c>
      <c r="O126" s="50">
        <f t="shared" si="10"/>
        <v>1959</v>
      </c>
      <c r="P126" s="50">
        <f t="shared" si="10"/>
        <v>3998</v>
      </c>
      <c r="Q126" s="50">
        <f t="shared" si="10"/>
        <v>1284</v>
      </c>
      <c r="R126" s="50">
        <f t="shared" si="10"/>
        <v>1122</v>
      </c>
      <c r="S126" s="50">
        <f t="shared" si="10"/>
        <v>232</v>
      </c>
      <c r="T126" s="50">
        <f t="shared" si="10"/>
        <v>5</v>
      </c>
      <c r="U126" s="50">
        <f t="shared" si="10"/>
        <v>576</v>
      </c>
      <c r="V126" s="50">
        <f t="shared" si="10"/>
        <v>2688</v>
      </c>
      <c r="W126" s="50">
        <f>SUM(W114:W123)</f>
        <v>3096</v>
      </c>
      <c r="X126" s="50">
        <f>SUM(X114:X123)</f>
        <v>92</v>
      </c>
      <c r="Y126" s="50">
        <f>SUM(Y114:Y123)</f>
        <v>0</v>
      </c>
      <c r="Z126" s="50">
        <f>SUM(Z114:Z125)</f>
        <v>15</v>
      </c>
      <c r="AA126" s="50">
        <f>SUM(AA114:AA125)</f>
        <v>0</v>
      </c>
      <c r="AB126" s="50">
        <f>SUM(AB114:AB125)</f>
        <v>0</v>
      </c>
      <c r="AC126" s="50">
        <f>SUM(AC114:AC125)</f>
        <v>15067</v>
      </c>
    </row>
    <row r="127" spans="1:29" ht="15.75">
      <c r="A127" s="69" t="s">
        <v>164</v>
      </c>
      <c r="B127" s="77" t="s">
        <v>90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>
        <f>'.wk4)THRUFY1998'!O56</f>
        <v>52</v>
      </c>
      <c r="P127" s="45">
        <v>18</v>
      </c>
      <c r="Q127" s="45">
        <v>0</v>
      </c>
      <c r="R127" s="45"/>
      <c r="S127" s="45"/>
      <c r="T127" s="48"/>
      <c r="U127" s="48"/>
      <c r="V127" s="48"/>
      <c r="W127" s="46"/>
      <c r="X127" s="46"/>
      <c r="Y127" s="46"/>
      <c r="Z127" s="46"/>
      <c r="AA127" s="46">
        <v>0</v>
      </c>
      <c r="AB127" s="46"/>
      <c r="AC127" s="47">
        <f>SUM(C127:AB127)</f>
        <v>70</v>
      </c>
    </row>
    <row r="128" spans="1:29" ht="15.75">
      <c r="A128" s="69"/>
      <c r="B128" s="77" t="s">
        <v>91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>
        <f>'.wk4)THRUFY1998'!O57</f>
        <v>33</v>
      </c>
      <c r="P128" s="48">
        <v>431</v>
      </c>
      <c r="Q128" s="48">
        <v>29</v>
      </c>
      <c r="R128" s="48"/>
      <c r="S128" s="48"/>
      <c r="T128" s="48"/>
      <c r="U128" s="48"/>
      <c r="V128" s="48"/>
      <c r="W128" s="46"/>
      <c r="X128" s="46"/>
      <c r="Y128" s="46"/>
      <c r="Z128" s="46"/>
      <c r="AA128" s="46">
        <v>0</v>
      </c>
      <c r="AB128" s="46"/>
      <c r="AC128" s="47">
        <f>SUM(C128:AB128)</f>
        <v>493</v>
      </c>
    </row>
    <row r="129" spans="1:29" ht="15.75">
      <c r="A129" s="69"/>
      <c r="B129" s="77" t="s">
        <v>136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>
        <v>15</v>
      </c>
      <c r="Q129" s="48">
        <v>254</v>
      </c>
      <c r="R129" s="48">
        <v>16</v>
      </c>
      <c r="S129" s="48"/>
      <c r="T129" s="48"/>
      <c r="U129" s="48"/>
      <c r="V129" s="48"/>
      <c r="W129" s="46"/>
      <c r="X129" s="46"/>
      <c r="Y129" s="46"/>
      <c r="Z129" s="46"/>
      <c r="AA129" s="46">
        <v>0</v>
      </c>
      <c r="AB129" s="46"/>
      <c r="AC129" s="47">
        <f>SUM(C129:AB129)</f>
        <v>285</v>
      </c>
    </row>
    <row r="130" spans="1:29" ht="15.75">
      <c r="A130" s="69"/>
      <c r="B130" s="77" t="s">
        <v>137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>
        <v>16</v>
      </c>
      <c r="R130" s="48">
        <v>253</v>
      </c>
      <c r="S130" s="48"/>
      <c r="T130" s="48"/>
      <c r="U130" s="48"/>
      <c r="V130" s="48"/>
      <c r="W130" s="46"/>
      <c r="X130" s="46"/>
      <c r="Y130" s="46"/>
      <c r="Z130" s="46"/>
      <c r="AA130" s="46">
        <v>0</v>
      </c>
      <c r="AB130" s="46"/>
      <c r="AC130" s="47">
        <f>SUM(C130:AB130)</f>
        <v>269</v>
      </c>
    </row>
    <row r="131" spans="1:29" ht="15.75">
      <c r="A131" s="69"/>
      <c r="B131" s="77" t="s">
        <v>138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>
        <v>1</v>
      </c>
      <c r="S131" s="48"/>
      <c r="T131" s="48"/>
      <c r="U131" s="48"/>
      <c r="V131" s="48"/>
      <c r="W131" s="46"/>
      <c r="X131" s="46"/>
      <c r="Y131" s="46"/>
      <c r="Z131" s="46"/>
      <c r="AA131" s="46">
        <v>0</v>
      </c>
      <c r="AB131" s="46"/>
      <c r="AC131" s="47">
        <f>SUM(C131:AB131)</f>
        <v>1</v>
      </c>
    </row>
    <row r="132" spans="1:29" ht="15.75">
      <c r="A132" s="69"/>
      <c r="B132" s="77" t="s">
        <v>139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>
        <v>5</v>
      </c>
      <c r="U132" s="48"/>
      <c r="V132" s="48"/>
      <c r="W132" s="46"/>
      <c r="X132" s="46"/>
      <c r="Y132" s="46"/>
      <c r="Z132" s="46"/>
      <c r="AA132" s="46">
        <v>0</v>
      </c>
      <c r="AB132" s="46"/>
      <c r="AC132" s="47">
        <f>SUM(C132:AB132)</f>
        <v>5</v>
      </c>
    </row>
    <row r="133" spans="1:29" ht="15.75">
      <c r="A133" s="69"/>
      <c r="B133" s="77" t="s">
        <v>144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>
        <v>4</v>
      </c>
      <c r="U133" s="48">
        <v>37</v>
      </c>
      <c r="V133" s="48">
        <v>0</v>
      </c>
      <c r="W133" s="46"/>
      <c r="X133" s="46"/>
      <c r="Y133" s="46"/>
      <c r="Z133" s="46"/>
      <c r="AA133" s="46">
        <v>0</v>
      </c>
      <c r="AB133" s="46"/>
      <c r="AC133" s="47">
        <f>SUM(C133:AB133)</f>
        <v>41</v>
      </c>
    </row>
    <row r="134" spans="1:29" ht="15.75">
      <c r="A134" s="69"/>
      <c r="B134" s="77" t="s">
        <v>145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>
        <v>2</v>
      </c>
      <c r="V134" s="48">
        <v>5</v>
      </c>
      <c r="W134" s="46"/>
      <c r="X134" s="46"/>
      <c r="Y134" s="46"/>
      <c r="Z134" s="46"/>
      <c r="AA134" s="46">
        <v>0</v>
      </c>
      <c r="AB134" s="46"/>
      <c r="AC134" s="47">
        <f>SUM(C134:AB134)</f>
        <v>7</v>
      </c>
    </row>
    <row r="135" spans="1:29" ht="15.75">
      <c r="A135" s="69"/>
      <c r="B135" s="77" t="s">
        <v>146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6"/>
      <c r="X135" s="46"/>
      <c r="Y135" s="46"/>
      <c r="Z135" s="46"/>
      <c r="AA135" s="46">
        <v>0</v>
      </c>
      <c r="AB135" s="46"/>
      <c r="AC135" s="47">
        <f>SUM(C135:AB135)</f>
        <v>0</v>
      </c>
    </row>
    <row r="136" spans="1:29" ht="15.75">
      <c r="A136" s="69"/>
      <c r="B136" s="77" t="s">
        <v>152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6"/>
      <c r="X136" s="46"/>
      <c r="Y136" s="46"/>
      <c r="Z136" s="46"/>
      <c r="AA136" s="46">
        <v>0</v>
      </c>
      <c r="AB136" s="46"/>
      <c r="AC136" s="47">
        <f>SUM(C136:AB136)</f>
        <v>0</v>
      </c>
    </row>
    <row r="137" spans="1:29" ht="16.5" thickBot="1">
      <c r="A137" s="70" t="s">
        <v>154</v>
      </c>
      <c r="B137" s="78"/>
      <c r="C137" s="50">
        <f aca="true" t="shared" si="11" ref="C137:U137">SUM(C127:C136)</f>
        <v>0</v>
      </c>
      <c r="D137" s="50">
        <f t="shared" si="11"/>
        <v>0</v>
      </c>
      <c r="E137" s="50">
        <f t="shared" si="11"/>
        <v>0</v>
      </c>
      <c r="F137" s="50">
        <f t="shared" si="11"/>
        <v>0</v>
      </c>
      <c r="G137" s="50">
        <f t="shared" si="11"/>
        <v>0</v>
      </c>
      <c r="H137" s="50">
        <f t="shared" si="11"/>
        <v>0</v>
      </c>
      <c r="I137" s="50">
        <f t="shared" si="11"/>
        <v>0</v>
      </c>
      <c r="J137" s="50">
        <f t="shared" si="11"/>
        <v>0</v>
      </c>
      <c r="K137" s="50">
        <f t="shared" si="11"/>
        <v>0</v>
      </c>
      <c r="L137" s="50">
        <f t="shared" si="11"/>
        <v>0</v>
      </c>
      <c r="M137" s="50">
        <f t="shared" si="11"/>
        <v>0</v>
      </c>
      <c r="N137" s="50">
        <f t="shared" si="11"/>
        <v>0</v>
      </c>
      <c r="O137" s="50">
        <f t="shared" si="11"/>
        <v>85</v>
      </c>
      <c r="P137" s="50">
        <f t="shared" si="11"/>
        <v>464</v>
      </c>
      <c r="Q137" s="50">
        <f t="shared" si="11"/>
        <v>299</v>
      </c>
      <c r="R137" s="50">
        <f t="shared" si="11"/>
        <v>270</v>
      </c>
      <c r="S137" s="50">
        <f t="shared" si="11"/>
        <v>0</v>
      </c>
      <c r="T137" s="50">
        <f t="shared" si="11"/>
        <v>9</v>
      </c>
      <c r="U137" s="50">
        <f t="shared" si="11"/>
        <v>39</v>
      </c>
      <c r="V137" s="50">
        <f aca="true" t="shared" si="12" ref="V137:AC137">SUM(V127:V136)</f>
        <v>5</v>
      </c>
      <c r="W137" s="50">
        <f t="shared" si="12"/>
        <v>0</v>
      </c>
      <c r="X137" s="50">
        <f t="shared" si="12"/>
        <v>0</v>
      </c>
      <c r="Y137" s="50">
        <f t="shared" si="12"/>
        <v>0</v>
      </c>
      <c r="Z137" s="50">
        <f t="shared" si="12"/>
        <v>0</v>
      </c>
      <c r="AA137" s="50">
        <f t="shared" si="12"/>
        <v>0</v>
      </c>
      <c r="AB137" s="50">
        <f t="shared" si="12"/>
        <v>0</v>
      </c>
      <c r="AC137" s="50">
        <f t="shared" si="12"/>
        <v>1171</v>
      </c>
    </row>
    <row r="138" spans="1:29" ht="15.75">
      <c r="A138" s="69" t="s">
        <v>163</v>
      </c>
      <c r="B138" s="76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6"/>
      <c r="X138" s="46"/>
      <c r="Y138" s="46"/>
      <c r="Z138" s="46"/>
      <c r="AA138" s="46"/>
      <c r="AB138" s="46"/>
      <c r="AC138" s="47"/>
    </row>
    <row r="139" spans="1:29" ht="15.75">
      <c r="A139" s="69"/>
      <c r="B139" s="76" t="s">
        <v>83</v>
      </c>
      <c r="C139" s="48">
        <f aca="true" t="shared" si="13" ref="C139:P139">C89</f>
        <v>0</v>
      </c>
      <c r="D139" s="48">
        <f t="shared" si="13"/>
        <v>0</v>
      </c>
      <c r="E139" s="48">
        <f t="shared" si="13"/>
        <v>0</v>
      </c>
      <c r="F139" s="48">
        <f t="shared" si="13"/>
        <v>0</v>
      </c>
      <c r="G139" s="48">
        <f t="shared" si="13"/>
        <v>0</v>
      </c>
      <c r="H139" s="48">
        <f t="shared" si="13"/>
        <v>0</v>
      </c>
      <c r="I139" s="48">
        <f t="shared" si="13"/>
        <v>0</v>
      </c>
      <c r="J139" s="48">
        <f t="shared" si="13"/>
        <v>0</v>
      </c>
      <c r="K139" s="48">
        <f t="shared" si="13"/>
        <v>0</v>
      </c>
      <c r="L139" s="48">
        <f t="shared" si="13"/>
        <v>0</v>
      </c>
      <c r="M139" s="48">
        <f t="shared" si="13"/>
        <v>-3</v>
      </c>
      <c r="N139" s="48">
        <f t="shared" si="13"/>
        <v>0</v>
      </c>
      <c r="O139" s="48">
        <f t="shared" si="13"/>
        <v>0</v>
      </c>
      <c r="P139" s="48">
        <f t="shared" si="13"/>
        <v>0</v>
      </c>
      <c r="Q139" s="48">
        <f>Q89</f>
        <v>0</v>
      </c>
      <c r="R139" s="48">
        <f aca="true" t="shared" si="14" ref="R139:AA139">R89</f>
        <v>0</v>
      </c>
      <c r="S139" s="48">
        <f t="shared" si="14"/>
        <v>0</v>
      </c>
      <c r="T139" s="48">
        <f t="shared" si="14"/>
        <v>0</v>
      </c>
      <c r="U139" s="48">
        <f t="shared" si="14"/>
        <v>0</v>
      </c>
      <c r="V139" s="48">
        <f t="shared" si="14"/>
        <v>0</v>
      </c>
      <c r="W139" s="48">
        <f t="shared" si="14"/>
        <v>0</v>
      </c>
      <c r="X139" s="48">
        <f t="shared" si="14"/>
        <v>0</v>
      </c>
      <c r="Y139" s="48">
        <f t="shared" si="14"/>
        <v>0</v>
      </c>
      <c r="Z139" s="48">
        <f t="shared" si="14"/>
        <v>0</v>
      </c>
      <c r="AA139" s="48">
        <f t="shared" si="14"/>
        <v>0</v>
      </c>
      <c r="AB139" s="46"/>
      <c r="AC139" s="47">
        <f>SUM(C139:AB139)</f>
        <v>-3</v>
      </c>
    </row>
    <row r="140" spans="1:29" ht="15.75">
      <c r="A140" s="69"/>
      <c r="B140" s="76" t="s">
        <v>84</v>
      </c>
      <c r="C140" s="48">
        <f aca="true" t="shared" si="15" ref="C140:P140">C90</f>
        <v>0</v>
      </c>
      <c r="D140" s="48">
        <f t="shared" si="15"/>
        <v>0</v>
      </c>
      <c r="E140" s="48">
        <f t="shared" si="15"/>
        <v>0</v>
      </c>
      <c r="F140" s="48">
        <f t="shared" si="15"/>
        <v>0</v>
      </c>
      <c r="G140" s="48">
        <f t="shared" si="15"/>
        <v>0</v>
      </c>
      <c r="H140" s="48">
        <f t="shared" si="15"/>
        <v>0</v>
      </c>
      <c r="I140" s="48">
        <f t="shared" si="15"/>
        <v>0</v>
      </c>
      <c r="J140" s="48">
        <f t="shared" si="15"/>
        <v>0</v>
      </c>
      <c r="K140" s="48">
        <f t="shared" si="15"/>
        <v>0</v>
      </c>
      <c r="L140" s="48">
        <f t="shared" si="15"/>
        <v>3</v>
      </c>
      <c r="M140" s="48">
        <f t="shared" si="15"/>
        <v>0</v>
      </c>
      <c r="N140" s="48">
        <f t="shared" si="15"/>
        <v>0</v>
      </c>
      <c r="O140" s="48">
        <f t="shared" si="15"/>
        <v>0</v>
      </c>
      <c r="P140" s="48">
        <f t="shared" si="15"/>
        <v>0</v>
      </c>
      <c r="Q140" s="48">
        <f>Q90</f>
        <v>0</v>
      </c>
      <c r="R140" s="48">
        <f>R90</f>
        <v>0</v>
      </c>
      <c r="S140" s="48">
        <f>S90</f>
        <v>0</v>
      </c>
      <c r="T140" s="48">
        <f aca="true" t="shared" si="16" ref="T140:AA140">T90</f>
        <v>0</v>
      </c>
      <c r="U140" s="48">
        <f t="shared" si="16"/>
        <v>0</v>
      </c>
      <c r="V140" s="48">
        <f t="shared" si="16"/>
        <v>0</v>
      </c>
      <c r="W140" s="48">
        <f t="shared" si="16"/>
        <v>0</v>
      </c>
      <c r="X140" s="48">
        <f t="shared" si="16"/>
        <v>0</v>
      </c>
      <c r="Y140" s="48">
        <f t="shared" si="16"/>
        <v>0</v>
      </c>
      <c r="Z140" s="48">
        <f t="shared" si="16"/>
        <v>0</v>
      </c>
      <c r="AA140" s="48">
        <f t="shared" si="16"/>
        <v>0</v>
      </c>
      <c r="AB140" s="46"/>
      <c r="AC140" s="47">
        <f>SUM(C140:AB140)</f>
        <v>3</v>
      </c>
    </row>
    <row r="141" spans="1:29" ht="15.75">
      <c r="A141" s="69"/>
      <c r="B141" s="76" t="s">
        <v>94</v>
      </c>
      <c r="C141" s="48">
        <f aca="true" t="shared" si="17" ref="C141:P141">C91</f>
        <v>0</v>
      </c>
      <c r="D141" s="48">
        <f t="shared" si="17"/>
        <v>0</v>
      </c>
      <c r="E141" s="48">
        <f t="shared" si="17"/>
        <v>0</v>
      </c>
      <c r="F141" s="48">
        <f t="shared" si="17"/>
        <v>0</v>
      </c>
      <c r="G141" s="48">
        <f t="shared" si="17"/>
        <v>0</v>
      </c>
      <c r="H141" s="48">
        <f t="shared" si="17"/>
        <v>0</v>
      </c>
      <c r="I141" s="48">
        <f t="shared" si="17"/>
        <v>0</v>
      </c>
      <c r="J141" s="48">
        <f t="shared" si="17"/>
        <v>0</v>
      </c>
      <c r="K141" s="48">
        <f t="shared" si="17"/>
        <v>0</v>
      </c>
      <c r="L141" s="48">
        <f t="shared" si="17"/>
        <v>0</v>
      </c>
      <c r="M141" s="48">
        <f t="shared" si="17"/>
        <v>0</v>
      </c>
      <c r="N141" s="48">
        <f t="shared" si="17"/>
        <v>4</v>
      </c>
      <c r="O141" s="48">
        <f t="shared" si="17"/>
        <v>-4</v>
      </c>
      <c r="P141" s="48">
        <f t="shared" si="17"/>
        <v>0</v>
      </c>
      <c r="Q141" s="48">
        <f>Q91</f>
        <v>0</v>
      </c>
      <c r="R141" s="48">
        <f aca="true" t="shared" si="18" ref="R141:AA141">R91</f>
        <v>0</v>
      </c>
      <c r="S141" s="48">
        <f t="shared" si="18"/>
        <v>0</v>
      </c>
      <c r="T141" s="48">
        <f t="shared" si="18"/>
        <v>0</v>
      </c>
      <c r="U141" s="48">
        <f t="shared" si="18"/>
        <v>0</v>
      </c>
      <c r="V141" s="48">
        <f t="shared" si="18"/>
        <v>0</v>
      </c>
      <c r="W141" s="48">
        <f t="shared" si="18"/>
        <v>0</v>
      </c>
      <c r="X141" s="48">
        <f t="shared" si="18"/>
        <v>0</v>
      </c>
      <c r="Y141" s="48">
        <f t="shared" si="18"/>
        <v>0</v>
      </c>
      <c r="Z141" s="48">
        <f t="shared" si="18"/>
        <v>0</v>
      </c>
      <c r="AA141" s="48">
        <f t="shared" si="18"/>
        <v>0</v>
      </c>
      <c r="AB141" s="46"/>
      <c r="AC141" s="47">
        <f>SUM(C141:AB141)</f>
        <v>0</v>
      </c>
    </row>
    <row r="142" spans="1:29" ht="15.75">
      <c r="A142" s="69"/>
      <c r="B142" s="76" t="s">
        <v>90</v>
      </c>
      <c r="C142" s="48">
        <f aca="true" t="shared" si="19" ref="C142:P142">C92+C103+C114+C127</f>
        <v>0</v>
      </c>
      <c r="D142" s="48">
        <f t="shared" si="19"/>
        <v>0</v>
      </c>
      <c r="E142" s="48">
        <f t="shared" si="19"/>
        <v>0</v>
      </c>
      <c r="F142" s="48">
        <f t="shared" si="19"/>
        <v>0</v>
      </c>
      <c r="G142" s="48">
        <f t="shared" si="19"/>
        <v>0</v>
      </c>
      <c r="H142" s="48">
        <f t="shared" si="19"/>
        <v>0</v>
      </c>
      <c r="I142" s="48">
        <f t="shared" si="19"/>
        <v>0</v>
      </c>
      <c r="J142" s="48">
        <f t="shared" si="19"/>
        <v>0</v>
      </c>
      <c r="K142" s="48">
        <f t="shared" si="19"/>
        <v>0</v>
      </c>
      <c r="L142" s="48">
        <f t="shared" si="19"/>
        <v>0</v>
      </c>
      <c r="M142" s="48">
        <f t="shared" si="19"/>
        <v>0</v>
      </c>
      <c r="N142" s="48">
        <f t="shared" si="19"/>
        <v>0</v>
      </c>
      <c r="O142" s="48">
        <f t="shared" si="19"/>
        <v>86605</v>
      </c>
      <c r="P142" s="48">
        <f t="shared" si="19"/>
        <v>14441</v>
      </c>
      <c r="Q142" s="48">
        <f aca="true" t="shared" si="20" ref="Q142:Q151">Q92+Q103+Q114+Q127</f>
        <v>65</v>
      </c>
      <c r="R142" s="48">
        <f aca="true" t="shared" si="21" ref="R142:AA142">R92+R103+R114+R127</f>
        <v>0</v>
      </c>
      <c r="S142" s="48">
        <f t="shared" si="21"/>
        <v>0</v>
      </c>
      <c r="T142" s="48">
        <f t="shared" si="21"/>
        <v>0</v>
      </c>
      <c r="U142" s="48">
        <f t="shared" si="21"/>
        <v>0</v>
      </c>
      <c r="V142" s="48">
        <f t="shared" si="21"/>
        <v>0</v>
      </c>
      <c r="W142" s="48">
        <f t="shared" si="21"/>
        <v>0</v>
      </c>
      <c r="X142" s="48">
        <f t="shared" si="21"/>
        <v>0</v>
      </c>
      <c r="Y142" s="48">
        <f t="shared" si="21"/>
        <v>0</v>
      </c>
      <c r="Z142" s="48">
        <f t="shared" si="21"/>
        <v>0</v>
      </c>
      <c r="AA142" s="48">
        <f t="shared" si="21"/>
        <v>0</v>
      </c>
      <c r="AB142" s="46"/>
      <c r="AC142" s="47">
        <f>SUM(C142:AB142)</f>
        <v>101111</v>
      </c>
    </row>
    <row r="143" spans="1:29" ht="15.75">
      <c r="A143" s="69"/>
      <c r="B143" s="76" t="s">
        <v>91</v>
      </c>
      <c r="C143" s="48">
        <f aca="true" t="shared" si="22" ref="C143:P143">C93+C104+C115+C128</f>
        <v>0</v>
      </c>
      <c r="D143" s="48">
        <f t="shared" si="22"/>
        <v>0</v>
      </c>
      <c r="E143" s="48">
        <f t="shared" si="22"/>
        <v>0</v>
      </c>
      <c r="F143" s="48">
        <f t="shared" si="22"/>
        <v>0</v>
      </c>
      <c r="G143" s="48">
        <f t="shared" si="22"/>
        <v>0</v>
      </c>
      <c r="H143" s="48">
        <f t="shared" si="22"/>
        <v>0</v>
      </c>
      <c r="I143" s="48">
        <f t="shared" si="22"/>
        <v>0</v>
      </c>
      <c r="J143" s="48">
        <f t="shared" si="22"/>
        <v>0</v>
      </c>
      <c r="K143" s="48">
        <f t="shared" si="22"/>
        <v>0</v>
      </c>
      <c r="L143" s="48">
        <f t="shared" si="22"/>
        <v>0</v>
      </c>
      <c r="M143" s="48">
        <f t="shared" si="22"/>
        <v>0</v>
      </c>
      <c r="N143" s="48">
        <f t="shared" si="22"/>
        <v>0</v>
      </c>
      <c r="O143" s="48">
        <f t="shared" si="22"/>
        <v>924</v>
      </c>
      <c r="P143" s="48">
        <f t="shared" si="22"/>
        <v>350373</v>
      </c>
      <c r="Q143" s="48">
        <f t="shared" si="20"/>
        <v>36651</v>
      </c>
      <c r="R143" s="48">
        <f aca="true" t="shared" si="23" ref="R143:AA143">R93+R104+R115+R128</f>
        <v>25</v>
      </c>
      <c r="S143" s="48">
        <f t="shared" si="23"/>
        <v>0</v>
      </c>
      <c r="T143" s="48">
        <f t="shared" si="23"/>
        <v>0</v>
      </c>
      <c r="U143" s="48">
        <f t="shared" si="23"/>
        <v>0</v>
      </c>
      <c r="V143" s="48">
        <f t="shared" si="23"/>
        <v>0</v>
      </c>
      <c r="W143" s="48">
        <f t="shared" si="23"/>
        <v>0</v>
      </c>
      <c r="X143" s="48">
        <f t="shared" si="23"/>
        <v>0</v>
      </c>
      <c r="Y143" s="48">
        <f t="shared" si="23"/>
        <v>0</v>
      </c>
      <c r="Z143" s="48">
        <f t="shared" si="23"/>
        <v>0</v>
      </c>
      <c r="AA143" s="48">
        <f t="shared" si="23"/>
        <v>0</v>
      </c>
      <c r="AB143" s="46"/>
      <c r="AC143" s="47">
        <f>SUM(C143:AB143)</f>
        <v>387973</v>
      </c>
    </row>
    <row r="144" spans="1:29" ht="15.75">
      <c r="A144" s="69"/>
      <c r="B144" s="77" t="s">
        <v>136</v>
      </c>
      <c r="C144" s="48">
        <f aca="true" t="shared" si="24" ref="C144:P144">C94+C105+C116+C129</f>
        <v>0</v>
      </c>
      <c r="D144" s="48">
        <f t="shared" si="24"/>
        <v>0</v>
      </c>
      <c r="E144" s="48">
        <f t="shared" si="24"/>
        <v>0</v>
      </c>
      <c r="F144" s="48">
        <f t="shared" si="24"/>
        <v>0</v>
      </c>
      <c r="G144" s="48">
        <f t="shared" si="24"/>
        <v>0</v>
      </c>
      <c r="H144" s="48">
        <f t="shared" si="24"/>
        <v>0</v>
      </c>
      <c r="I144" s="48">
        <f t="shared" si="24"/>
        <v>0</v>
      </c>
      <c r="J144" s="48">
        <f t="shared" si="24"/>
        <v>0</v>
      </c>
      <c r="K144" s="48">
        <f t="shared" si="24"/>
        <v>0</v>
      </c>
      <c r="L144" s="48">
        <f t="shared" si="24"/>
        <v>0</v>
      </c>
      <c r="M144" s="48">
        <f t="shared" si="24"/>
        <v>0</v>
      </c>
      <c r="N144" s="48">
        <f t="shared" si="24"/>
        <v>0</v>
      </c>
      <c r="O144" s="48">
        <f t="shared" si="24"/>
        <v>0</v>
      </c>
      <c r="P144" s="48">
        <f t="shared" si="24"/>
        <v>205</v>
      </c>
      <c r="Q144" s="48">
        <f t="shared" si="20"/>
        <v>375234</v>
      </c>
      <c r="R144" s="48">
        <f aca="true" t="shared" si="25" ref="R144:AA144">R94+R105+R116+R129</f>
        <v>39435</v>
      </c>
      <c r="S144" s="48">
        <f t="shared" si="25"/>
        <v>-11</v>
      </c>
      <c r="T144" s="48">
        <f t="shared" si="25"/>
        <v>0</v>
      </c>
      <c r="U144" s="48">
        <f t="shared" si="25"/>
        <v>1</v>
      </c>
      <c r="V144" s="48">
        <f t="shared" si="25"/>
        <v>0</v>
      </c>
      <c r="W144" s="48">
        <f t="shared" si="25"/>
        <v>0</v>
      </c>
      <c r="X144" s="48">
        <f t="shared" si="25"/>
        <v>0</v>
      </c>
      <c r="Y144" s="48">
        <f t="shared" si="25"/>
        <v>0</v>
      </c>
      <c r="Z144" s="48">
        <f t="shared" si="25"/>
        <v>0</v>
      </c>
      <c r="AA144" s="48">
        <f t="shared" si="25"/>
        <v>0</v>
      </c>
      <c r="AB144" s="46"/>
      <c r="AC144" s="47">
        <f>SUM(C144:AB144)</f>
        <v>414864</v>
      </c>
    </row>
    <row r="145" spans="1:29" ht="15.75">
      <c r="A145" s="69"/>
      <c r="B145" s="77" t="s">
        <v>137</v>
      </c>
      <c r="C145" s="48">
        <f aca="true" t="shared" si="26" ref="C145:P145">C95+C106+C117+C130</f>
        <v>0</v>
      </c>
      <c r="D145" s="48">
        <f t="shared" si="26"/>
        <v>0</v>
      </c>
      <c r="E145" s="48">
        <f t="shared" si="26"/>
        <v>0</v>
      </c>
      <c r="F145" s="48">
        <f t="shared" si="26"/>
        <v>0</v>
      </c>
      <c r="G145" s="48">
        <f t="shared" si="26"/>
        <v>0</v>
      </c>
      <c r="H145" s="48">
        <f t="shared" si="26"/>
        <v>0</v>
      </c>
      <c r="I145" s="48">
        <f t="shared" si="26"/>
        <v>0</v>
      </c>
      <c r="J145" s="48">
        <f t="shared" si="26"/>
        <v>0</v>
      </c>
      <c r="K145" s="48">
        <f t="shared" si="26"/>
        <v>0</v>
      </c>
      <c r="L145" s="48">
        <f t="shared" si="26"/>
        <v>0</v>
      </c>
      <c r="M145" s="48">
        <f t="shared" si="26"/>
        <v>0</v>
      </c>
      <c r="N145" s="48">
        <f t="shared" si="26"/>
        <v>0</v>
      </c>
      <c r="O145" s="48">
        <f t="shared" si="26"/>
        <v>0</v>
      </c>
      <c r="P145" s="48">
        <f t="shared" si="26"/>
        <v>0</v>
      </c>
      <c r="Q145" s="48">
        <f t="shared" si="20"/>
        <v>1107</v>
      </c>
      <c r="R145" s="48">
        <f aca="true" t="shared" si="27" ref="R145:AA145">R95+R106+R117+R130</f>
        <v>181964</v>
      </c>
      <c r="S145" s="48">
        <f t="shared" si="27"/>
        <v>16034</v>
      </c>
      <c r="T145" s="48">
        <f t="shared" si="27"/>
        <v>10</v>
      </c>
      <c r="U145" s="48">
        <f t="shared" si="27"/>
        <v>-21</v>
      </c>
      <c r="V145" s="48">
        <f t="shared" si="27"/>
        <v>0</v>
      </c>
      <c r="W145" s="48">
        <f t="shared" si="27"/>
        <v>0</v>
      </c>
      <c r="X145" s="48">
        <f t="shared" si="27"/>
        <v>0</v>
      </c>
      <c r="Y145" s="48">
        <f t="shared" si="27"/>
        <v>0</v>
      </c>
      <c r="Z145" s="48">
        <f t="shared" si="27"/>
        <v>0</v>
      </c>
      <c r="AA145" s="48">
        <f t="shared" si="27"/>
        <v>0</v>
      </c>
      <c r="AB145" s="46"/>
      <c r="AC145" s="47">
        <f>SUM(C145:AB145)</f>
        <v>199094</v>
      </c>
    </row>
    <row r="146" spans="1:29" ht="15.75">
      <c r="A146" s="69"/>
      <c r="B146" s="77" t="s">
        <v>138</v>
      </c>
      <c r="C146" s="48">
        <f aca="true" t="shared" si="28" ref="C146:P146">C96+C107+C118+C131</f>
        <v>0</v>
      </c>
      <c r="D146" s="48">
        <f t="shared" si="28"/>
        <v>0</v>
      </c>
      <c r="E146" s="48">
        <f t="shared" si="28"/>
        <v>0</v>
      </c>
      <c r="F146" s="48">
        <f t="shared" si="28"/>
        <v>0</v>
      </c>
      <c r="G146" s="48">
        <f t="shared" si="28"/>
        <v>0</v>
      </c>
      <c r="H146" s="48">
        <f t="shared" si="28"/>
        <v>0</v>
      </c>
      <c r="I146" s="48">
        <f t="shared" si="28"/>
        <v>0</v>
      </c>
      <c r="J146" s="48">
        <f t="shared" si="28"/>
        <v>0</v>
      </c>
      <c r="K146" s="48">
        <f t="shared" si="28"/>
        <v>0</v>
      </c>
      <c r="L146" s="48">
        <f t="shared" si="28"/>
        <v>0</v>
      </c>
      <c r="M146" s="48">
        <f t="shared" si="28"/>
        <v>0</v>
      </c>
      <c r="N146" s="48">
        <f t="shared" si="28"/>
        <v>0</v>
      </c>
      <c r="O146" s="48">
        <f t="shared" si="28"/>
        <v>0</v>
      </c>
      <c r="P146" s="48">
        <f t="shared" si="28"/>
        <v>0</v>
      </c>
      <c r="Q146" s="48">
        <f t="shared" si="20"/>
        <v>0</v>
      </c>
      <c r="R146" s="48">
        <f aca="true" t="shared" si="29" ref="R146:AA152">R96+R107+R118+R131</f>
        <v>91</v>
      </c>
      <c r="S146" s="48">
        <f t="shared" si="29"/>
        <v>83008</v>
      </c>
      <c r="T146" s="48">
        <f t="shared" si="29"/>
        <v>1</v>
      </c>
      <c r="U146" s="48">
        <f t="shared" si="29"/>
        <v>-2</v>
      </c>
      <c r="V146" s="48">
        <f t="shared" si="29"/>
        <v>0</v>
      </c>
      <c r="W146" s="48">
        <f t="shared" si="29"/>
        <v>0</v>
      </c>
      <c r="X146" s="48">
        <f t="shared" si="29"/>
        <v>0</v>
      </c>
      <c r="Y146" s="48">
        <f t="shared" si="29"/>
        <v>0</v>
      </c>
      <c r="Z146" s="48">
        <f t="shared" si="29"/>
        <v>0</v>
      </c>
      <c r="AA146" s="48">
        <f t="shared" si="29"/>
        <v>0</v>
      </c>
      <c r="AB146" s="46"/>
      <c r="AC146" s="47">
        <f>SUM(C146:AB146)</f>
        <v>83098</v>
      </c>
    </row>
    <row r="147" spans="1:29" ht="15.75">
      <c r="A147" s="69"/>
      <c r="B147" s="77" t="s">
        <v>139</v>
      </c>
      <c r="C147" s="48">
        <f aca="true" t="shared" si="30" ref="C147:P147">C97+C108+C119+C132</f>
        <v>0</v>
      </c>
      <c r="D147" s="48">
        <f t="shared" si="30"/>
        <v>0</v>
      </c>
      <c r="E147" s="48">
        <f t="shared" si="30"/>
        <v>0</v>
      </c>
      <c r="F147" s="48">
        <f t="shared" si="30"/>
        <v>0</v>
      </c>
      <c r="G147" s="48">
        <f t="shared" si="30"/>
        <v>0</v>
      </c>
      <c r="H147" s="48">
        <f t="shared" si="30"/>
        <v>0</v>
      </c>
      <c r="I147" s="48">
        <f t="shared" si="30"/>
        <v>0</v>
      </c>
      <c r="J147" s="48">
        <f t="shared" si="30"/>
        <v>0</v>
      </c>
      <c r="K147" s="48">
        <f t="shared" si="30"/>
        <v>0</v>
      </c>
      <c r="L147" s="48">
        <f t="shared" si="30"/>
        <v>0</v>
      </c>
      <c r="M147" s="48">
        <f t="shared" si="30"/>
        <v>0</v>
      </c>
      <c r="N147" s="48">
        <f t="shared" si="30"/>
        <v>0</v>
      </c>
      <c r="O147" s="48">
        <f t="shared" si="30"/>
        <v>0</v>
      </c>
      <c r="P147" s="48">
        <f t="shared" si="30"/>
        <v>0</v>
      </c>
      <c r="Q147" s="48">
        <f t="shared" si="20"/>
        <v>0</v>
      </c>
      <c r="R147" s="48">
        <f t="shared" si="29"/>
        <v>0</v>
      </c>
      <c r="S147" s="48">
        <f t="shared" si="29"/>
        <v>16</v>
      </c>
      <c r="T147" s="48">
        <f t="shared" si="29"/>
        <v>14757</v>
      </c>
      <c r="U147" s="48">
        <f t="shared" si="29"/>
        <v>1464</v>
      </c>
      <c r="V147" s="48">
        <f t="shared" si="29"/>
        <v>1</v>
      </c>
      <c r="W147" s="48">
        <f t="shared" si="29"/>
        <v>0</v>
      </c>
      <c r="X147" s="48">
        <f t="shared" si="29"/>
        <v>0</v>
      </c>
      <c r="Y147" s="48">
        <f t="shared" si="29"/>
        <v>0</v>
      </c>
      <c r="Z147" s="48">
        <f t="shared" si="29"/>
        <v>0</v>
      </c>
      <c r="AA147" s="48">
        <f t="shared" si="29"/>
        <v>0</v>
      </c>
      <c r="AB147" s="46"/>
      <c r="AC147" s="47">
        <f>SUM(C147:AB147)</f>
        <v>16238</v>
      </c>
    </row>
    <row r="148" spans="1:29" ht="15.75">
      <c r="A148" s="69"/>
      <c r="B148" s="77" t="s">
        <v>144</v>
      </c>
      <c r="C148" s="48">
        <f aca="true" t="shared" si="31" ref="C148:P148">C98+C109+C120+C133</f>
        <v>0</v>
      </c>
      <c r="D148" s="48">
        <f t="shared" si="31"/>
        <v>0</v>
      </c>
      <c r="E148" s="48">
        <f t="shared" si="31"/>
        <v>0</v>
      </c>
      <c r="F148" s="48">
        <f t="shared" si="31"/>
        <v>0</v>
      </c>
      <c r="G148" s="48">
        <f t="shared" si="31"/>
        <v>0</v>
      </c>
      <c r="H148" s="48">
        <f t="shared" si="31"/>
        <v>0</v>
      </c>
      <c r="I148" s="48">
        <f t="shared" si="31"/>
        <v>0</v>
      </c>
      <c r="J148" s="48">
        <f t="shared" si="31"/>
        <v>0</v>
      </c>
      <c r="K148" s="48">
        <f t="shared" si="31"/>
        <v>0</v>
      </c>
      <c r="L148" s="48">
        <f t="shared" si="31"/>
        <v>0</v>
      </c>
      <c r="M148" s="48">
        <f t="shared" si="31"/>
        <v>0</v>
      </c>
      <c r="N148" s="48">
        <f t="shared" si="31"/>
        <v>0</v>
      </c>
      <c r="O148" s="48">
        <f t="shared" si="31"/>
        <v>0</v>
      </c>
      <c r="P148" s="48">
        <f t="shared" si="31"/>
        <v>0</v>
      </c>
      <c r="Q148" s="48">
        <f t="shared" si="20"/>
        <v>0</v>
      </c>
      <c r="R148" s="48">
        <f t="shared" si="29"/>
        <v>0</v>
      </c>
      <c r="S148" s="48">
        <f t="shared" si="29"/>
        <v>0</v>
      </c>
      <c r="T148" s="48">
        <f t="shared" si="29"/>
        <v>9</v>
      </c>
      <c r="U148" s="48">
        <f t="shared" si="29"/>
        <v>24325</v>
      </c>
      <c r="V148" s="48">
        <f t="shared" si="29"/>
        <v>14151</v>
      </c>
      <c r="W148" s="48">
        <f t="shared" si="29"/>
        <v>31</v>
      </c>
      <c r="X148" s="48">
        <f t="shared" si="29"/>
        <v>0</v>
      </c>
      <c r="Y148" s="48">
        <f t="shared" si="29"/>
        <v>0</v>
      </c>
      <c r="Z148" s="48">
        <f t="shared" si="29"/>
        <v>0</v>
      </c>
      <c r="AA148" s="48">
        <f t="shared" si="29"/>
        <v>0</v>
      </c>
      <c r="AB148" s="46"/>
      <c r="AC148" s="47">
        <f>SUM(C148:AB148)</f>
        <v>38516</v>
      </c>
    </row>
    <row r="149" spans="1:29" ht="15.75">
      <c r="A149" s="69"/>
      <c r="B149" s="77" t="s">
        <v>145</v>
      </c>
      <c r="C149" s="48">
        <f aca="true" t="shared" si="32" ref="C149:P149">C99+C110+C121+C134</f>
        <v>0</v>
      </c>
      <c r="D149" s="48">
        <f t="shared" si="32"/>
        <v>0</v>
      </c>
      <c r="E149" s="48">
        <f t="shared" si="32"/>
        <v>0</v>
      </c>
      <c r="F149" s="48">
        <f t="shared" si="32"/>
        <v>0</v>
      </c>
      <c r="G149" s="48">
        <f t="shared" si="32"/>
        <v>0</v>
      </c>
      <c r="H149" s="48">
        <f t="shared" si="32"/>
        <v>0</v>
      </c>
      <c r="I149" s="48">
        <f t="shared" si="32"/>
        <v>0</v>
      </c>
      <c r="J149" s="48">
        <f t="shared" si="32"/>
        <v>0</v>
      </c>
      <c r="K149" s="48">
        <f t="shared" si="32"/>
        <v>0</v>
      </c>
      <c r="L149" s="48">
        <f t="shared" si="32"/>
        <v>0</v>
      </c>
      <c r="M149" s="48">
        <f t="shared" si="32"/>
        <v>0</v>
      </c>
      <c r="N149" s="48">
        <f t="shared" si="32"/>
        <v>0</v>
      </c>
      <c r="O149" s="48">
        <f t="shared" si="32"/>
        <v>0</v>
      </c>
      <c r="P149" s="48">
        <f t="shared" si="32"/>
        <v>0</v>
      </c>
      <c r="Q149" s="48">
        <f t="shared" si="20"/>
        <v>0</v>
      </c>
      <c r="R149" s="48">
        <f t="shared" si="29"/>
        <v>0</v>
      </c>
      <c r="S149" s="48">
        <f t="shared" si="29"/>
        <v>0</v>
      </c>
      <c r="T149" s="48">
        <f t="shared" si="29"/>
        <v>0</v>
      </c>
      <c r="U149" s="48">
        <f t="shared" si="29"/>
        <v>272</v>
      </c>
      <c r="V149" s="48">
        <f t="shared" si="29"/>
        <v>221091</v>
      </c>
      <c r="W149" s="48">
        <f t="shared" si="29"/>
        <v>36246</v>
      </c>
      <c r="X149" s="48">
        <f t="shared" si="29"/>
        <v>-79</v>
      </c>
      <c r="Y149" s="48">
        <f t="shared" si="29"/>
        <v>0</v>
      </c>
      <c r="Z149" s="48">
        <f t="shared" si="29"/>
        <v>0</v>
      </c>
      <c r="AA149" s="48">
        <f t="shared" si="29"/>
        <v>0</v>
      </c>
      <c r="AB149" s="46"/>
      <c r="AC149" s="47">
        <f>SUM(C149:AB149)</f>
        <v>257530</v>
      </c>
    </row>
    <row r="150" spans="1:29" ht="15.75">
      <c r="A150" s="69"/>
      <c r="B150" s="77" t="s">
        <v>146</v>
      </c>
      <c r="C150" s="48">
        <f aca="true" t="shared" si="33" ref="C150:P150">C100+C111+C122+C135</f>
        <v>0</v>
      </c>
      <c r="D150" s="48">
        <f t="shared" si="33"/>
        <v>0</v>
      </c>
      <c r="E150" s="48">
        <f t="shared" si="33"/>
        <v>0</v>
      </c>
      <c r="F150" s="48">
        <f t="shared" si="33"/>
        <v>0</v>
      </c>
      <c r="G150" s="48">
        <f t="shared" si="33"/>
        <v>0</v>
      </c>
      <c r="H150" s="48">
        <f t="shared" si="33"/>
        <v>0</v>
      </c>
      <c r="I150" s="48">
        <f t="shared" si="33"/>
        <v>0</v>
      </c>
      <c r="J150" s="48">
        <f t="shared" si="33"/>
        <v>0</v>
      </c>
      <c r="K150" s="48">
        <f t="shared" si="33"/>
        <v>0</v>
      </c>
      <c r="L150" s="48">
        <f t="shared" si="33"/>
        <v>0</v>
      </c>
      <c r="M150" s="48">
        <f t="shared" si="33"/>
        <v>0</v>
      </c>
      <c r="N150" s="48">
        <f t="shared" si="33"/>
        <v>0</v>
      </c>
      <c r="O150" s="48">
        <f t="shared" si="33"/>
        <v>0</v>
      </c>
      <c r="P150" s="48">
        <f t="shared" si="33"/>
        <v>0</v>
      </c>
      <c r="Q150" s="48">
        <f t="shared" si="20"/>
        <v>0</v>
      </c>
      <c r="R150" s="48">
        <f t="shared" si="29"/>
        <v>0</v>
      </c>
      <c r="S150" s="48">
        <f t="shared" si="29"/>
        <v>0</v>
      </c>
      <c r="T150" s="48">
        <f t="shared" si="29"/>
        <v>0</v>
      </c>
      <c r="U150" s="48">
        <f t="shared" si="29"/>
        <v>0</v>
      </c>
      <c r="V150" s="48">
        <f t="shared" si="29"/>
        <v>114</v>
      </c>
      <c r="W150" s="48">
        <f t="shared" si="29"/>
        <v>147804</v>
      </c>
      <c r="X150" s="48">
        <f t="shared" si="29"/>
        <v>768</v>
      </c>
      <c r="Y150" s="48">
        <f t="shared" si="29"/>
        <v>0</v>
      </c>
      <c r="Z150" s="48">
        <f t="shared" si="29"/>
        <v>0</v>
      </c>
      <c r="AA150" s="48">
        <f t="shared" si="29"/>
        <v>0</v>
      </c>
      <c r="AB150" s="46"/>
      <c r="AC150" s="47">
        <f>SUM(C150:AB150)</f>
        <v>148686</v>
      </c>
    </row>
    <row r="151" spans="1:29" ht="15.75">
      <c r="A151" s="69"/>
      <c r="B151" s="77" t="s">
        <v>152</v>
      </c>
      <c r="C151" s="48">
        <f aca="true" t="shared" si="34" ref="C151:P151">C101+C112+C123+C136</f>
        <v>0</v>
      </c>
      <c r="D151" s="48">
        <f t="shared" si="34"/>
        <v>0</v>
      </c>
      <c r="E151" s="48">
        <f t="shared" si="34"/>
        <v>0</v>
      </c>
      <c r="F151" s="48">
        <f t="shared" si="34"/>
        <v>0</v>
      </c>
      <c r="G151" s="48">
        <f t="shared" si="34"/>
        <v>0</v>
      </c>
      <c r="H151" s="48">
        <f t="shared" si="34"/>
        <v>0</v>
      </c>
      <c r="I151" s="48">
        <f t="shared" si="34"/>
        <v>0</v>
      </c>
      <c r="J151" s="48">
        <f t="shared" si="34"/>
        <v>0</v>
      </c>
      <c r="K151" s="48">
        <f t="shared" si="34"/>
        <v>0</v>
      </c>
      <c r="L151" s="48">
        <f t="shared" si="34"/>
        <v>0</v>
      </c>
      <c r="M151" s="48">
        <f t="shared" si="34"/>
        <v>0</v>
      </c>
      <c r="N151" s="48">
        <f t="shared" si="34"/>
        <v>0</v>
      </c>
      <c r="O151" s="48">
        <f t="shared" si="34"/>
        <v>0</v>
      </c>
      <c r="P151" s="48">
        <f t="shared" si="34"/>
        <v>0</v>
      </c>
      <c r="Q151" s="48">
        <f t="shared" si="20"/>
        <v>0</v>
      </c>
      <c r="R151" s="48">
        <f t="shared" si="29"/>
        <v>0</v>
      </c>
      <c r="S151" s="48">
        <f t="shared" si="29"/>
        <v>0</v>
      </c>
      <c r="T151" s="48">
        <f t="shared" si="29"/>
        <v>0</v>
      </c>
      <c r="U151" s="48">
        <f t="shared" si="29"/>
        <v>0</v>
      </c>
      <c r="V151" s="48">
        <f t="shared" si="29"/>
        <v>0</v>
      </c>
      <c r="W151" s="48">
        <f t="shared" si="29"/>
        <v>46</v>
      </c>
      <c r="X151" s="48">
        <f t="shared" si="29"/>
        <v>104</v>
      </c>
      <c r="Y151" s="48">
        <f t="shared" si="29"/>
        <v>0</v>
      </c>
      <c r="Z151" s="48">
        <f t="shared" si="29"/>
        <v>0</v>
      </c>
      <c r="AA151" s="48">
        <f t="shared" si="29"/>
        <v>0</v>
      </c>
      <c r="AB151" s="46"/>
      <c r="AC151" s="47">
        <f>SUM(C151:AB151)</f>
        <v>150</v>
      </c>
    </row>
    <row r="152" spans="1:29" ht="15.75">
      <c r="A152" s="69"/>
      <c r="B152" s="77" t="s">
        <v>180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>
        <f>S124</f>
        <v>0</v>
      </c>
      <c r="T152" s="48">
        <f aca="true" t="shared" si="35" ref="T152:Z152">T124</f>
        <v>0</v>
      </c>
      <c r="U152" s="48">
        <f t="shared" si="35"/>
        <v>0</v>
      </c>
      <c r="V152" s="48">
        <f t="shared" si="35"/>
        <v>0</v>
      </c>
      <c r="W152" s="48">
        <f t="shared" si="35"/>
        <v>0</v>
      </c>
      <c r="X152" s="48">
        <f t="shared" si="35"/>
        <v>0</v>
      </c>
      <c r="Y152" s="48">
        <f t="shared" si="35"/>
        <v>0</v>
      </c>
      <c r="Z152" s="48">
        <f t="shared" si="35"/>
        <v>10</v>
      </c>
      <c r="AA152" s="48">
        <f t="shared" si="29"/>
        <v>0</v>
      </c>
      <c r="AB152" s="46"/>
      <c r="AC152" s="47">
        <f>SUM(C152:AB152)</f>
        <v>10</v>
      </c>
    </row>
    <row r="153" spans="1:29" ht="15.75">
      <c r="A153" s="69"/>
      <c r="B153" s="77" t="s">
        <v>181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>
        <f>S125</f>
        <v>0</v>
      </c>
      <c r="T153" s="48">
        <f aca="true" t="shared" si="36" ref="T153:AA153">T125</f>
        <v>0</v>
      </c>
      <c r="U153" s="48">
        <f t="shared" si="36"/>
        <v>0</v>
      </c>
      <c r="V153" s="48">
        <f t="shared" si="36"/>
        <v>0</v>
      </c>
      <c r="W153" s="48">
        <f t="shared" si="36"/>
        <v>0</v>
      </c>
      <c r="X153" s="48">
        <f t="shared" si="36"/>
        <v>0</v>
      </c>
      <c r="Y153" s="48">
        <f t="shared" si="36"/>
        <v>0</v>
      </c>
      <c r="Z153" s="48">
        <f t="shared" si="36"/>
        <v>5</v>
      </c>
      <c r="AA153" s="48">
        <f t="shared" si="36"/>
        <v>0</v>
      </c>
      <c r="AB153" s="46"/>
      <c r="AC153" s="47">
        <f>SUM(C153:AB153)</f>
        <v>5</v>
      </c>
    </row>
    <row r="154" spans="1:29" ht="16.5" thickBot="1">
      <c r="A154" s="70" t="s">
        <v>154</v>
      </c>
      <c r="B154" s="78"/>
      <c r="C154" s="50">
        <f>SUM(C139:C151)</f>
        <v>0</v>
      </c>
      <c r="D154" s="50">
        <f aca="true" t="shared" si="37" ref="D154:V154">SUM(D139:D151)</f>
        <v>0</v>
      </c>
      <c r="E154" s="50">
        <f t="shared" si="37"/>
        <v>0</v>
      </c>
      <c r="F154" s="50">
        <f t="shared" si="37"/>
        <v>0</v>
      </c>
      <c r="G154" s="50">
        <f t="shared" si="37"/>
        <v>0</v>
      </c>
      <c r="H154" s="50">
        <f t="shared" si="37"/>
        <v>0</v>
      </c>
      <c r="I154" s="50">
        <f t="shared" si="37"/>
        <v>0</v>
      </c>
      <c r="J154" s="50">
        <f t="shared" si="37"/>
        <v>0</v>
      </c>
      <c r="K154" s="50">
        <f t="shared" si="37"/>
        <v>0</v>
      </c>
      <c r="L154" s="50">
        <f t="shared" si="37"/>
        <v>3</v>
      </c>
      <c r="M154" s="50">
        <f t="shared" si="37"/>
        <v>-3</v>
      </c>
      <c r="N154" s="50">
        <f t="shared" si="37"/>
        <v>4</v>
      </c>
      <c r="O154" s="50">
        <f t="shared" si="37"/>
        <v>87525</v>
      </c>
      <c r="P154" s="50">
        <f t="shared" si="37"/>
        <v>365019</v>
      </c>
      <c r="Q154" s="50">
        <f t="shared" si="37"/>
        <v>413057</v>
      </c>
      <c r="R154" s="50">
        <f t="shared" si="37"/>
        <v>221515</v>
      </c>
      <c r="S154" s="50">
        <f t="shared" si="37"/>
        <v>99047</v>
      </c>
      <c r="T154" s="50">
        <f t="shared" si="37"/>
        <v>14777</v>
      </c>
      <c r="U154" s="50">
        <f t="shared" si="37"/>
        <v>26039</v>
      </c>
      <c r="V154" s="50">
        <f t="shared" si="37"/>
        <v>235357</v>
      </c>
      <c r="W154" s="50">
        <f>SUM(W139:W151)</f>
        <v>184127</v>
      </c>
      <c r="X154" s="50">
        <f>SUM(X139:X151)</f>
        <v>793</v>
      </c>
      <c r="Y154" s="50">
        <f>SUM(Y139:Y151)</f>
        <v>0</v>
      </c>
      <c r="Z154" s="50">
        <f>SUM(Z139:Z153)</f>
        <v>15</v>
      </c>
      <c r="AA154" s="50">
        <f>SUM(AA139:AA153)</f>
        <v>0</v>
      </c>
      <c r="AB154" s="50">
        <f>SUM(AB139:AB153)</f>
        <v>0</v>
      </c>
      <c r="AC154" s="50">
        <f>SUM(AC139:AC153)</f>
        <v>1647275</v>
      </c>
    </row>
    <row r="155" spans="1:29" ht="15.75">
      <c r="A155" s="69" t="s">
        <v>98</v>
      </c>
      <c r="B155" s="76" t="s">
        <v>81</v>
      </c>
      <c r="C155" s="48"/>
      <c r="D155" s="48"/>
      <c r="E155" s="48"/>
      <c r="F155" s="48"/>
      <c r="G155" s="48"/>
      <c r="H155" s="48"/>
      <c r="I155" s="48">
        <v>3</v>
      </c>
      <c r="J155" s="48">
        <f>'.wk4)THRUFY1998'!J59</f>
        <v>13</v>
      </c>
      <c r="K155" s="48">
        <f>'.wk4)THRUFY1998'!K59</f>
        <v>0</v>
      </c>
      <c r="L155" s="48">
        <f>'.wk4)THRUFY1998'!L59</f>
        <v>0</v>
      </c>
      <c r="M155" s="48">
        <f>'.wk4)THRUFY1998'!M59</f>
        <v>0</v>
      </c>
      <c r="N155" s="48">
        <f>'.wk4)THRUFY1998'!N59</f>
        <v>0</v>
      </c>
      <c r="O155" s="48">
        <f>'.wk4)THRUFY1998'!O59</f>
        <v>0</v>
      </c>
      <c r="P155" s="48"/>
      <c r="Q155" s="48"/>
      <c r="R155" s="48"/>
      <c r="S155" s="48"/>
      <c r="T155" s="48"/>
      <c r="U155" s="48"/>
      <c r="V155" s="48"/>
      <c r="W155" s="46"/>
      <c r="X155" s="46"/>
      <c r="Y155" s="46"/>
      <c r="Z155" s="46"/>
      <c r="AA155" s="46"/>
      <c r="AB155" s="46"/>
      <c r="AC155" s="47">
        <f>SUM(C155:AB155)</f>
        <v>16</v>
      </c>
    </row>
    <row r="156" spans="1:29" ht="15.75">
      <c r="A156" s="69"/>
      <c r="B156" s="76" t="s">
        <v>82</v>
      </c>
      <c r="C156" s="48"/>
      <c r="D156" s="48"/>
      <c r="E156" s="48"/>
      <c r="F156" s="48"/>
      <c r="G156" s="48"/>
      <c r="H156" s="48"/>
      <c r="I156" s="48"/>
      <c r="J156" s="48">
        <f>'.wk4)THRUFY1998'!J60</f>
        <v>0</v>
      </c>
      <c r="K156" s="48">
        <f>'.wk4)THRUFY1998'!K60</f>
        <v>0</v>
      </c>
      <c r="L156" s="48">
        <f>'.wk4)THRUFY1998'!L60</f>
        <v>0</v>
      </c>
      <c r="M156" s="48">
        <f>'.wk4)THRUFY1998'!M60</f>
        <v>0</v>
      </c>
      <c r="N156" s="48">
        <f>'.wk4)THRUFY1998'!N60</f>
        <v>0</v>
      </c>
      <c r="O156" s="48">
        <f>'.wk4)THRUFY1998'!O60</f>
        <v>0</v>
      </c>
      <c r="P156" s="48"/>
      <c r="Q156" s="48"/>
      <c r="R156" s="48"/>
      <c r="S156" s="48"/>
      <c r="T156" s="48"/>
      <c r="U156" s="48"/>
      <c r="V156" s="48"/>
      <c r="W156" s="46"/>
      <c r="X156" s="46"/>
      <c r="Y156" s="46"/>
      <c r="Z156" s="46"/>
      <c r="AA156" s="46"/>
      <c r="AB156" s="46"/>
      <c r="AC156" s="47">
        <f>SUM(C156:AB156)</f>
        <v>0</v>
      </c>
    </row>
    <row r="157" spans="1:29" ht="15.75">
      <c r="A157" s="69"/>
      <c r="B157" s="76" t="s">
        <v>83</v>
      </c>
      <c r="C157" s="48"/>
      <c r="D157" s="48"/>
      <c r="E157" s="48"/>
      <c r="F157" s="48"/>
      <c r="G157" s="48"/>
      <c r="H157" s="48"/>
      <c r="I157" s="48"/>
      <c r="J157" s="48"/>
      <c r="K157" s="48">
        <f>'.wk4)THRUFY1998'!K61</f>
        <v>0</v>
      </c>
      <c r="L157" s="48">
        <f>'.wk4)THRUFY1998'!L61</f>
        <v>1</v>
      </c>
      <c r="M157" s="48">
        <f>'.wk4)THRUFY1998'!M61</f>
        <v>0</v>
      </c>
      <c r="N157" s="48">
        <f>'.wk4)THRUFY1998'!N61</f>
        <v>0</v>
      </c>
      <c r="O157" s="48">
        <f>'.wk4)THRUFY1998'!O61</f>
        <v>0</v>
      </c>
      <c r="P157" s="48"/>
      <c r="Q157" s="48"/>
      <c r="R157" s="48"/>
      <c r="S157" s="48"/>
      <c r="T157" s="48"/>
      <c r="U157" s="48"/>
      <c r="V157" s="48"/>
      <c r="W157" s="46"/>
      <c r="X157" s="46"/>
      <c r="Y157" s="46"/>
      <c r="Z157" s="46"/>
      <c r="AA157" s="46"/>
      <c r="AB157" s="46"/>
      <c r="AC157" s="47">
        <f>SUM(C157:AB157)</f>
        <v>1</v>
      </c>
    </row>
    <row r="158" spans="1:29" ht="15.75">
      <c r="A158" s="69"/>
      <c r="B158" s="76" t="s">
        <v>90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>
        <f>'.wk4)THRUFY1998'!O62</f>
        <v>11400</v>
      </c>
      <c r="P158" s="48">
        <v>4390</v>
      </c>
      <c r="Q158" s="48">
        <v>4</v>
      </c>
      <c r="R158" s="48"/>
      <c r="S158" s="48"/>
      <c r="T158" s="48"/>
      <c r="U158" s="48"/>
      <c r="V158" s="48"/>
      <c r="W158" s="46"/>
      <c r="X158" s="46"/>
      <c r="Y158" s="46"/>
      <c r="Z158" s="46"/>
      <c r="AA158" s="46"/>
      <c r="AB158" s="46"/>
      <c r="AC158" s="47">
        <f>SUM(C158:AB158)</f>
        <v>15794</v>
      </c>
    </row>
    <row r="159" spans="1:29" ht="15.75">
      <c r="A159" s="69"/>
      <c r="B159" s="76" t="s">
        <v>91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>
        <f>'.wk4)THRUFY1998'!O63</f>
        <v>6</v>
      </c>
      <c r="P159" s="48">
        <v>324427</v>
      </c>
      <c r="Q159" s="48">
        <v>12982</v>
      </c>
      <c r="R159" s="48">
        <v>19</v>
      </c>
      <c r="S159" s="48"/>
      <c r="T159" s="48"/>
      <c r="U159" s="48">
        <v>-14</v>
      </c>
      <c r="V159" s="48"/>
      <c r="W159" s="46"/>
      <c r="X159" s="46"/>
      <c r="Y159" s="46"/>
      <c r="Z159" s="46"/>
      <c r="AA159" s="46"/>
      <c r="AB159" s="46"/>
      <c r="AC159" s="47">
        <f>SUM(C159:AB159)</f>
        <v>337420</v>
      </c>
    </row>
    <row r="160" spans="1:29" ht="15.75">
      <c r="A160" s="69"/>
      <c r="B160" s="77" t="s">
        <v>136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>
        <v>64</v>
      </c>
      <c r="Q160" s="48">
        <v>205183</v>
      </c>
      <c r="R160" s="48">
        <v>12350</v>
      </c>
      <c r="S160" s="48">
        <v>-13</v>
      </c>
      <c r="T160" s="48">
        <v>-4</v>
      </c>
      <c r="U160" s="48">
        <v>-17</v>
      </c>
      <c r="V160" s="48"/>
      <c r="W160" s="46"/>
      <c r="X160" s="46"/>
      <c r="Y160" s="46"/>
      <c r="Z160" s="46"/>
      <c r="AA160" s="46"/>
      <c r="AB160" s="46"/>
      <c r="AC160" s="47">
        <f>SUM(C160:AB160)</f>
        <v>217563</v>
      </c>
    </row>
    <row r="161" spans="1:29" ht="15.75">
      <c r="A161" s="69"/>
      <c r="B161" s="77" t="s">
        <v>137</v>
      </c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>
        <v>3</v>
      </c>
      <c r="R161" s="48">
        <v>244868</v>
      </c>
      <c r="S161" s="48">
        <v>12125</v>
      </c>
      <c r="T161" s="48">
        <v>-9</v>
      </c>
      <c r="U161" s="48">
        <v>-87</v>
      </c>
      <c r="V161" s="48"/>
      <c r="W161" s="46"/>
      <c r="X161" s="46"/>
      <c r="Y161" s="46"/>
      <c r="Z161" s="46"/>
      <c r="AA161" s="46"/>
      <c r="AB161" s="46"/>
      <c r="AC161" s="47">
        <f>SUM(C161:AB161)</f>
        <v>256900</v>
      </c>
    </row>
    <row r="162" spans="1:29" ht="15.75">
      <c r="A162" s="69"/>
      <c r="B162" s="77" t="s">
        <v>138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>
        <v>0</v>
      </c>
      <c r="S162" s="48">
        <v>270544</v>
      </c>
      <c r="T162" s="48">
        <v>705</v>
      </c>
      <c r="U162" s="48">
        <v>-4</v>
      </c>
      <c r="V162" s="48">
        <v>-28</v>
      </c>
      <c r="W162" s="46"/>
      <c r="X162" s="46"/>
      <c r="Y162" s="46"/>
      <c r="Z162" s="46"/>
      <c r="AA162" s="46"/>
      <c r="AB162" s="46"/>
      <c r="AC162" s="47">
        <f>SUM(C162:AB162)</f>
        <v>271217</v>
      </c>
    </row>
    <row r="163" spans="1:29" ht="15.75">
      <c r="A163" s="69"/>
      <c r="B163" s="77" t="s">
        <v>139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>
        <v>155</v>
      </c>
      <c r="U163" s="48"/>
      <c r="V163" s="48"/>
      <c r="W163" s="46"/>
      <c r="X163" s="46"/>
      <c r="Y163" s="46"/>
      <c r="Z163" s="46"/>
      <c r="AA163" s="46"/>
      <c r="AB163" s="46"/>
      <c r="AC163" s="47">
        <f>SUM(C163:AB163)</f>
        <v>155</v>
      </c>
    </row>
    <row r="164" spans="1:29" ht="15.75">
      <c r="A164" s="69"/>
      <c r="B164" s="77" t="s">
        <v>144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>
        <v>311</v>
      </c>
      <c r="V164" s="48">
        <v>292</v>
      </c>
      <c r="W164" s="46"/>
      <c r="X164" s="46"/>
      <c r="Y164" s="46"/>
      <c r="Z164" s="46"/>
      <c r="AA164" s="46"/>
      <c r="AB164" s="46"/>
      <c r="AC164" s="47">
        <f>SUM(C164:AB164)</f>
        <v>603</v>
      </c>
    </row>
    <row r="165" spans="1:29" ht="15.75">
      <c r="A165" s="69"/>
      <c r="B165" s="77" t="s">
        <v>145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>
        <v>6608</v>
      </c>
      <c r="W165" s="46">
        <v>239</v>
      </c>
      <c r="X165" s="46">
        <v>-35</v>
      </c>
      <c r="Y165" s="46"/>
      <c r="Z165" s="46"/>
      <c r="AA165" s="46"/>
      <c r="AB165" s="46"/>
      <c r="AC165" s="47">
        <f>SUM(C165:AB165)</f>
        <v>6812</v>
      </c>
    </row>
    <row r="166" spans="1:29" ht="15.75">
      <c r="A166" s="69"/>
      <c r="B166" s="77" t="s">
        <v>146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6">
        <v>11836</v>
      </c>
      <c r="X166" s="46">
        <v>2652</v>
      </c>
      <c r="Y166" s="46"/>
      <c r="Z166" s="46"/>
      <c r="AA166" s="46"/>
      <c r="AB166" s="46"/>
      <c r="AC166" s="47">
        <f>SUM(C166:AB166)</f>
        <v>14488</v>
      </c>
    </row>
    <row r="167" spans="1:29" ht="15.75">
      <c r="A167" s="69"/>
      <c r="B167" s="77" t="s">
        <v>152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6"/>
      <c r="X167" s="46">
        <v>258</v>
      </c>
      <c r="Y167" s="46"/>
      <c r="Z167" s="46"/>
      <c r="AA167" s="46"/>
      <c r="AB167" s="46"/>
      <c r="AC167" s="47">
        <f>SUM(C167:AB167)</f>
        <v>258</v>
      </c>
    </row>
    <row r="168" spans="1:29" ht="16.5" thickBot="1">
      <c r="A168" s="70" t="s">
        <v>154</v>
      </c>
      <c r="B168" s="78"/>
      <c r="C168" s="50">
        <f aca="true" t="shared" si="38" ref="C168:U168">SUM(C155:C167)</f>
        <v>0</v>
      </c>
      <c r="D168" s="50">
        <f t="shared" si="38"/>
        <v>0</v>
      </c>
      <c r="E168" s="50">
        <f t="shared" si="38"/>
        <v>0</v>
      </c>
      <c r="F168" s="50">
        <f t="shared" si="38"/>
        <v>0</v>
      </c>
      <c r="G168" s="50">
        <f t="shared" si="38"/>
        <v>0</v>
      </c>
      <c r="H168" s="50">
        <f t="shared" si="38"/>
        <v>0</v>
      </c>
      <c r="I168" s="50">
        <f t="shared" si="38"/>
        <v>3</v>
      </c>
      <c r="J168" s="50">
        <f t="shared" si="38"/>
        <v>13</v>
      </c>
      <c r="K168" s="50">
        <f t="shared" si="38"/>
        <v>0</v>
      </c>
      <c r="L168" s="50">
        <f t="shared" si="38"/>
        <v>1</v>
      </c>
      <c r="M168" s="50">
        <f t="shared" si="38"/>
        <v>0</v>
      </c>
      <c r="N168" s="50">
        <f t="shared" si="38"/>
        <v>0</v>
      </c>
      <c r="O168" s="50">
        <f t="shared" si="38"/>
        <v>11406</v>
      </c>
      <c r="P168" s="50">
        <f t="shared" si="38"/>
        <v>328881</v>
      </c>
      <c r="Q168" s="50">
        <f t="shared" si="38"/>
        <v>218172</v>
      </c>
      <c r="R168" s="50">
        <f t="shared" si="38"/>
        <v>257237</v>
      </c>
      <c r="S168" s="50">
        <f t="shared" si="38"/>
        <v>282656</v>
      </c>
      <c r="T168" s="50">
        <f t="shared" si="38"/>
        <v>847</v>
      </c>
      <c r="U168" s="50">
        <f t="shared" si="38"/>
        <v>189</v>
      </c>
      <c r="V168" s="50">
        <f aca="true" t="shared" si="39" ref="V168:AC168">SUM(V155:V167)</f>
        <v>6872</v>
      </c>
      <c r="W168" s="50">
        <f t="shared" si="39"/>
        <v>12075</v>
      </c>
      <c r="X168" s="50">
        <f t="shared" si="39"/>
        <v>2875</v>
      </c>
      <c r="Y168" s="50">
        <f t="shared" si="39"/>
        <v>0</v>
      </c>
      <c r="Z168" s="50">
        <f t="shared" si="39"/>
        <v>0</v>
      </c>
      <c r="AA168" s="50">
        <f t="shared" si="39"/>
        <v>0</v>
      </c>
      <c r="AB168" s="50">
        <f>SUM(AB153:AB167)</f>
        <v>0</v>
      </c>
      <c r="AC168" s="50">
        <f t="shared" si="39"/>
        <v>1121227</v>
      </c>
    </row>
    <row r="169" spans="1:29" ht="15.75">
      <c r="A169" s="69" t="s">
        <v>162</v>
      </c>
      <c r="B169" s="77" t="s">
        <v>144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6"/>
      <c r="X169" s="46"/>
      <c r="Y169" s="46"/>
      <c r="Z169" s="46"/>
      <c r="AA169" s="46"/>
      <c r="AB169" s="46"/>
      <c r="AC169" s="47">
        <f>SUM(C169:AB169)</f>
        <v>0</v>
      </c>
    </row>
    <row r="170" spans="1:29" ht="15.75">
      <c r="A170" s="69" t="s">
        <v>149</v>
      </c>
      <c r="B170" s="77" t="s">
        <v>145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>
        <v>19</v>
      </c>
      <c r="W170" s="46"/>
      <c r="X170" s="46"/>
      <c r="Y170" s="46"/>
      <c r="Z170" s="46"/>
      <c r="AA170" s="46"/>
      <c r="AB170" s="46"/>
      <c r="AC170" s="47">
        <f>SUM(C170:AB170)</f>
        <v>19</v>
      </c>
    </row>
    <row r="171" spans="1:29" ht="15.75">
      <c r="A171" s="69"/>
      <c r="B171" s="77" t="s">
        <v>146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6"/>
      <c r="X171" s="46"/>
      <c r="Y171" s="46"/>
      <c r="Z171" s="46"/>
      <c r="AA171" s="46"/>
      <c r="AB171" s="46"/>
      <c r="AC171" s="47">
        <f>SUM(C171:AB171)</f>
        <v>0</v>
      </c>
    </row>
    <row r="172" spans="1:29" ht="15.75">
      <c r="A172" s="69"/>
      <c r="B172" s="77" t="s">
        <v>152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6"/>
      <c r="X172" s="46"/>
      <c r="Y172" s="46"/>
      <c r="Z172" s="46"/>
      <c r="AA172" s="46"/>
      <c r="AB172" s="46"/>
      <c r="AC172" s="47">
        <f>SUM(C172:AB172)</f>
        <v>0</v>
      </c>
    </row>
    <row r="173" spans="1:29" ht="16.5" thickBot="1">
      <c r="A173" s="70" t="s">
        <v>154</v>
      </c>
      <c r="B173" s="78"/>
      <c r="C173" s="50">
        <f>SUM(C169:C172)</f>
        <v>0</v>
      </c>
      <c r="D173" s="50">
        <f aca="true" t="shared" si="40" ref="D173:V173">SUM(D169:D172)</f>
        <v>0</v>
      </c>
      <c r="E173" s="50">
        <f t="shared" si="40"/>
        <v>0</v>
      </c>
      <c r="F173" s="50">
        <f t="shared" si="40"/>
        <v>0</v>
      </c>
      <c r="G173" s="50">
        <f t="shared" si="40"/>
        <v>0</v>
      </c>
      <c r="H173" s="50">
        <f t="shared" si="40"/>
        <v>0</v>
      </c>
      <c r="I173" s="50">
        <f t="shared" si="40"/>
        <v>0</v>
      </c>
      <c r="J173" s="50">
        <f t="shared" si="40"/>
        <v>0</v>
      </c>
      <c r="K173" s="50">
        <f t="shared" si="40"/>
        <v>0</v>
      </c>
      <c r="L173" s="50">
        <f t="shared" si="40"/>
        <v>0</v>
      </c>
      <c r="M173" s="50">
        <f t="shared" si="40"/>
        <v>0</v>
      </c>
      <c r="N173" s="50">
        <f t="shared" si="40"/>
        <v>0</v>
      </c>
      <c r="O173" s="50">
        <f t="shared" si="40"/>
        <v>0</v>
      </c>
      <c r="P173" s="50">
        <f t="shared" si="40"/>
        <v>0</v>
      </c>
      <c r="Q173" s="50">
        <f t="shared" si="40"/>
        <v>0</v>
      </c>
      <c r="R173" s="50">
        <f t="shared" si="40"/>
        <v>0</v>
      </c>
      <c r="S173" s="50">
        <f t="shared" si="40"/>
        <v>0</v>
      </c>
      <c r="T173" s="50">
        <f t="shared" si="40"/>
        <v>0</v>
      </c>
      <c r="U173" s="50">
        <f t="shared" si="40"/>
        <v>0</v>
      </c>
      <c r="V173" s="50">
        <f t="shared" si="40"/>
        <v>19</v>
      </c>
      <c r="W173" s="50">
        <f>SUM(W169:W172)</f>
        <v>0</v>
      </c>
      <c r="X173" s="50">
        <f>SUM(X169:X172)</f>
        <v>0</v>
      </c>
      <c r="Y173" s="50">
        <f>SUM(Y169:Y172)</f>
        <v>0</v>
      </c>
      <c r="Z173" s="50">
        <f>SUM(Z169:Z172)</f>
        <v>0</v>
      </c>
      <c r="AA173" s="50">
        <f>SUM(AA169:AA172)</f>
        <v>0</v>
      </c>
      <c r="AB173" s="50">
        <f>SUM(AB169:AB172)</f>
        <v>0</v>
      </c>
      <c r="AC173" s="50">
        <f>SUM(AC169:AC172)</f>
        <v>19</v>
      </c>
    </row>
    <row r="174" spans="1:29" ht="15.75">
      <c r="A174" s="69" t="s">
        <v>160</v>
      </c>
      <c r="B174" s="77" t="s">
        <v>144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>
        <v>119</v>
      </c>
      <c r="V174" s="48"/>
      <c r="W174" s="46"/>
      <c r="X174" s="46"/>
      <c r="Y174" s="46"/>
      <c r="Z174" s="46"/>
      <c r="AA174" s="46"/>
      <c r="AB174" s="46"/>
      <c r="AC174" s="47">
        <f>SUM(C174:AB174)</f>
        <v>119</v>
      </c>
    </row>
    <row r="175" spans="1:29" ht="15.75">
      <c r="A175" s="69" t="s">
        <v>161</v>
      </c>
      <c r="B175" s="77" t="s">
        <v>145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>
        <v>5</v>
      </c>
      <c r="V175" s="48">
        <v>315</v>
      </c>
      <c r="W175" s="46">
        <v>9</v>
      </c>
      <c r="X175" s="46"/>
      <c r="Y175" s="46"/>
      <c r="Z175" s="46"/>
      <c r="AA175" s="46"/>
      <c r="AB175" s="46"/>
      <c r="AC175" s="47">
        <f>SUM(C175:AB175)</f>
        <v>329</v>
      </c>
    </row>
    <row r="176" spans="1:29" ht="15.75">
      <c r="A176" s="69"/>
      <c r="B176" s="77" t="s">
        <v>146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>
        <v>23</v>
      </c>
      <c r="W176" s="46">
        <v>1471</v>
      </c>
      <c r="X176" s="46">
        <v>21</v>
      </c>
      <c r="Y176" s="46"/>
      <c r="Z176" s="46"/>
      <c r="AA176" s="46">
        <v>0</v>
      </c>
      <c r="AB176" s="46"/>
      <c r="AC176" s="47">
        <f>SUM(C176:AB176)</f>
        <v>1515</v>
      </c>
    </row>
    <row r="177" spans="1:29" ht="15.75">
      <c r="A177" s="69"/>
      <c r="B177" s="77" t="s">
        <v>152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6">
        <v>229</v>
      </c>
      <c r="X177" s="46">
        <v>697</v>
      </c>
      <c r="Y177" s="46"/>
      <c r="Z177" s="46"/>
      <c r="AA177" s="46">
        <v>0</v>
      </c>
      <c r="AB177" s="46"/>
      <c r="AC177" s="47">
        <f>SUM(C177:AB177)</f>
        <v>926</v>
      </c>
    </row>
    <row r="178" spans="1:29" ht="16.5" thickBot="1">
      <c r="A178" s="70" t="s">
        <v>154</v>
      </c>
      <c r="B178" s="78"/>
      <c r="C178" s="50">
        <f aca="true" t="shared" si="41" ref="C178:V178">SUM(C174:C177)</f>
        <v>0</v>
      </c>
      <c r="D178" s="50">
        <f t="shared" si="41"/>
        <v>0</v>
      </c>
      <c r="E178" s="50">
        <f t="shared" si="41"/>
        <v>0</v>
      </c>
      <c r="F178" s="50">
        <f t="shared" si="41"/>
        <v>0</v>
      </c>
      <c r="G178" s="50">
        <f t="shared" si="41"/>
        <v>0</v>
      </c>
      <c r="H178" s="50">
        <f t="shared" si="41"/>
        <v>0</v>
      </c>
      <c r="I178" s="50">
        <f t="shared" si="41"/>
        <v>0</v>
      </c>
      <c r="J178" s="50">
        <f t="shared" si="41"/>
        <v>0</v>
      </c>
      <c r="K178" s="50">
        <f t="shared" si="41"/>
        <v>0</v>
      </c>
      <c r="L178" s="50">
        <f t="shared" si="41"/>
        <v>0</v>
      </c>
      <c r="M178" s="50">
        <f t="shared" si="41"/>
        <v>0</v>
      </c>
      <c r="N178" s="50">
        <f t="shared" si="41"/>
        <v>0</v>
      </c>
      <c r="O178" s="50">
        <f t="shared" si="41"/>
        <v>0</v>
      </c>
      <c r="P178" s="50">
        <f t="shared" si="41"/>
        <v>0</v>
      </c>
      <c r="Q178" s="50">
        <f t="shared" si="41"/>
        <v>0</v>
      </c>
      <c r="R178" s="50">
        <f t="shared" si="41"/>
        <v>0</v>
      </c>
      <c r="S178" s="50">
        <f t="shared" si="41"/>
        <v>0</v>
      </c>
      <c r="T178" s="50">
        <f t="shared" si="41"/>
        <v>0</v>
      </c>
      <c r="U178" s="50">
        <f t="shared" si="41"/>
        <v>124</v>
      </c>
      <c r="V178" s="50">
        <f t="shared" si="41"/>
        <v>338</v>
      </c>
      <c r="W178" s="50">
        <f>SUM(W174:W177)</f>
        <v>1709</v>
      </c>
      <c r="X178" s="50">
        <f>SUM(X174:X177)</f>
        <v>718</v>
      </c>
      <c r="Y178" s="50">
        <f>SUM(Y174:Y177)</f>
        <v>0</v>
      </c>
      <c r="Z178" s="50">
        <f>SUM(Z174:Z177)</f>
        <v>0</v>
      </c>
      <c r="AA178" s="50">
        <f>SUM(AA176:AA177)</f>
        <v>0</v>
      </c>
      <c r="AB178" s="50">
        <f>SUM(AB176:AB177)</f>
        <v>0</v>
      </c>
      <c r="AC178" s="50">
        <f>SUM(AC174:AC177)</f>
        <v>2889</v>
      </c>
    </row>
    <row r="179" spans="1:29" ht="15.75">
      <c r="A179" s="72" t="s">
        <v>150</v>
      </c>
      <c r="B179" s="77" t="s">
        <v>145</v>
      </c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>
        <v>373</v>
      </c>
      <c r="W179" s="46">
        <v>198</v>
      </c>
      <c r="X179" s="46"/>
      <c r="Y179" s="46"/>
      <c r="Z179" s="46"/>
      <c r="AA179" s="46"/>
      <c r="AB179" s="46"/>
      <c r="AC179" s="47">
        <f>SUM(C179:AB179)</f>
        <v>571</v>
      </c>
    </row>
    <row r="180" spans="1:29" ht="15.75">
      <c r="A180" s="69"/>
      <c r="B180" s="77" t="s">
        <v>146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>
        <v>5</v>
      </c>
      <c r="W180" s="46">
        <v>1885</v>
      </c>
      <c r="X180" s="46">
        <v>469</v>
      </c>
      <c r="Y180" s="46"/>
      <c r="Z180" s="46"/>
      <c r="AA180" s="46">
        <v>0</v>
      </c>
      <c r="AB180" s="46"/>
      <c r="AC180" s="47">
        <f>SUM(C180:AB180)</f>
        <v>2359</v>
      </c>
    </row>
    <row r="181" spans="1:29" ht="15.75">
      <c r="A181" s="69"/>
      <c r="B181" s="77" t="s">
        <v>152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6">
        <v>46</v>
      </c>
      <c r="X181" s="46">
        <v>1254</v>
      </c>
      <c r="Y181" s="46"/>
      <c r="Z181" s="46"/>
      <c r="AA181" s="46">
        <v>0</v>
      </c>
      <c r="AB181" s="46"/>
      <c r="AC181" s="47">
        <f>SUM(C181:AB181)</f>
        <v>1300</v>
      </c>
    </row>
    <row r="182" spans="1:29" ht="16.5" thickBot="1">
      <c r="A182" s="70" t="s">
        <v>154</v>
      </c>
      <c r="B182" s="78"/>
      <c r="C182" s="50">
        <f>SUM(C179:C181)</f>
        <v>0</v>
      </c>
      <c r="D182" s="50">
        <f aca="true" t="shared" si="42" ref="D182:V182">SUM(D179:D181)</f>
        <v>0</v>
      </c>
      <c r="E182" s="50">
        <f t="shared" si="42"/>
        <v>0</v>
      </c>
      <c r="F182" s="50">
        <f t="shared" si="42"/>
        <v>0</v>
      </c>
      <c r="G182" s="50">
        <f t="shared" si="42"/>
        <v>0</v>
      </c>
      <c r="H182" s="50">
        <f t="shared" si="42"/>
        <v>0</v>
      </c>
      <c r="I182" s="50">
        <f t="shared" si="42"/>
        <v>0</v>
      </c>
      <c r="J182" s="50">
        <f t="shared" si="42"/>
        <v>0</v>
      </c>
      <c r="K182" s="50">
        <f t="shared" si="42"/>
        <v>0</v>
      </c>
      <c r="L182" s="50">
        <f t="shared" si="42"/>
        <v>0</v>
      </c>
      <c r="M182" s="50">
        <f t="shared" si="42"/>
        <v>0</v>
      </c>
      <c r="N182" s="50">
        <f t="shared" si="42"/>
        <v>0</v>
      </c>
      <c r="O182" s="50">
        <f t="shared" si="42"/>
        <v>0</v>
      </c>
      <c r="P182" s="50">
        <f t="shared" si="42"/>
        <v>0</v>
      </c>
      <c r="Q182" s="50">
        <f t="shared" si="42"/>
        <v>0</v>
      </c>
      <c r="R182" s="50">
        <f t="shared" si="42"/>
        <v>0</v>
      </c>
      <c r="S182" s="50">
        <f t="shared" si="42"/>
        <v>0</v>
      </c>
      <c r="T182" s="50">
        <f t="shared" si="42"/>
        <v>0</v>
      </c>
      <c r="U182" s="50">
        <f t="shared" si="42"/>
        <v>0</v>
      </c>
      <c r="V182" s="50">
        <f t="shared" si="42"/>
        <v>378</v>
      </c>
      <c r="W182" s="50">
        <f>SUM(W179:W181)</f>
        <v>2129</v>
      </c>
      <c r="X182" s="50">
        <f>SUM(X179:X181)</f>
        <v>1723</v>
      </c>
      <c r="Y182" s="50">
        <f>SUM(Y179:Y181)</f>
        <v>0</v>
      </c>
      <c r="Z182" s="50">
        <f>SUM(Z179:Z181)</f>
        <v>0</v>
      </c>
      <c r="AA182" s="50">
        <f>SUM(AA180:AA181)</f>
        <v>0</v>
      </c>
      <c r="AB182" s="50">
        <f>SUM(AB180:AB181)</f>
        <v>0</v>
      </c>
      <c r="AC182" s="50">
        <f>SUM(AC179:AC181)</f>
        <v>4230</v>
      </c>
    </row>
    <row r="183" spans="1:29" ht="15.75">
      <c r="A183" s="69" t="s">
        <v>100</v>
      </c>
      <c r="B183" s="76" t="s">
        <v>81</v>
      </c>
      <c r="C183" s="48"/>
      <c r="D183" s="48"/>
      <c r="E183" s="48"/>
      <c r="F183" s="48"/>
      <c r="G183" s="48"/>
      <c r="H183" s="48">
        <v>2</v>
      </c>
      <c r="I183" s="48">
        <v>196</v>
      </c>
      <c r="J183" s="48">
        <f>'.wk4)THRUFY1998'!J66</f>
        <v>2</v>
      </c>
      <c r="K183" s="48">
        <f>'.wk4)THRUFY1998'!K66</f>
        <v>0</v>
      </c>
      <c r="L183" s="48">
        <f>'.wk4)THRUFY1998'!L66</f>
        <v>0</v>
      </c>
      <c r="M183" s="48">
        <f>'.wk4)THRUFY1998'!M66</f>
        <v>0</v>
      </c>
      <c r="N183" s="48">
        <f>'.wk4)THRUFY1998'!N66</f>
        <v>0</v>
      </c>
      <c r="O183" s="48">
        <f>'.wk4)THRUFY1998'!O66</f>
        <v>0</v>
      </c>
      <c r="P183" s="48"/>
      <c r="Q183" s="48"/>
      <c r="R183" s="48"/>
      <c r="S183" s="48"/>
      <c r="T183" s="48"/>
      <c r="U183" s="48"/>
      <c r="V183" s="48"/>
      <c r="W183" s="46"/>
      <c r="X183" s="46"/>
      <c r="Y183" s="46"/>
      <c r="Z183" s="46"/>
      <c r="AA183" s="46"/>
      <c r="AB183" s="46"/>
      <c r="AC183" s="47">
        <f>SUM(C183:AB183)</f>
        <v>200</v>
      </c>
    </row>
    <row r="184" spans="1:29" ht="15.75">
      <c r="A184" s="69"/>
      <c r="B184" s="76" t="s">
        <v>82</v>
      </c>
      <c r="C184" s="48"/>
      <c r="D184" s="48"/>
      <c r="E184" s="48"/>
      <c r="F184" s="48"/>
      <c r="G184" s="48"/>
      <c r="H184" s="48"/>
      <c r="I184" s="48">
        <v>0</v>
      </c>
      <c r="J184" s="48">
        <f>'.wk4)THRUFY1998'!J67</f>
        <v>25</v>
      </c>
      <c r="K184" s="48">
        <f>'.wk4)THRUFY1998'!K67</f>
        <v>3</v>
      </c>
      <c r="L184" s="48">
        <f>'.wk4)THRUFY1998'!L67</f>
        <v>0</v>
      </c>
      <c r="M184" s="48">
        <f>'.wk4)THRUFY1998'!M67</f>
        <v>0</v>
      </c>
      <c r="N184" s="48">
        <f>'.wk4)THRUFY1998'!N67</f>
        <v>0</v>
      </c>
      <c r="O184" s="48">
        <f>'.wk4)THRUFY1998'!O67</f>
        <v>0</v>
      </c>
      <c r="P184" s="48"/>
      <c r="Q184" s="48"/>
      <c r="R184" s="48"/>
      <c r="S184" s="48"/>
      <c r="T184" s="48"/>
      <c r="U184" s="48"/>
      <c r="V184" s="48"/>
      <c r="W184" s="46"/>
      <c r="X184" s="46"/>
      <c r="Y184" s="46"/>
      <c r="Z184" s="46"/>
      <c r="AA184" s="46"/>
      <c r="AB184" s="46"/>
      <c r="AC184" s="47">
        <f>SUM(C184:AB184)</f>
        <v>28</v>
      </c>
    </row>
    <row r="185" spans="1:29" ht="15.75">
      <c r="A185" s="69"/>
      <c r="B185" s="76" t="s">
        <v>83</v>
      </c>
      <c r="C185" s="48"/>
      <c r="D185" s="48"/>
      <c r="E185" s="48"/>
      <c r="F185" s="48"/>
      <c r="G185" s="48"/>
      <c r="H185" s="48"/>
      <c r="I185" s="48"/>
      <c r="J185" s="48">
        <f>'.wk4)THRUFY1998'!J68</f>
        <v>0</v>
      </c>
      <c r="K185" s="48">
        <f>'.wk4)THRUFY1998'!K68</f>
        <v>30</v>
      </c>
      <c r="L185" s="48">
        <f>'.wk4)THRUFY1998'!L68</f>
        <v>2</v>
      </c>
      <c r="M185" s="48">
        <f>'.wk4)THRUFY1998'!M68</f>
        <v>0</v>
      </c>
      <c r="N185" s="48">
        <f>'.wk4)THRUFY1998'!N68</f>
        <v>0</v>
      </c>
      <c r="O185" s="48">
        <f>'.wk4)THRUFY1998'!O68</f>
        <v>0</v>
      </c>
      <c r="P185" s="48"/>
      <c r="Q185" s="48"/>
      <c r="R185" s="48"/>
      <c r="S185" s="48"/>
      <c r="T185" s="48"/>
      <c r="U185" s="48"/>
      <c r="V185" s="48"/>
      <c r="W185" s="46"/>
      <c r="X185" s="46"/>
      <c r="Y185" s="46"/>
      <c r="Z185" s="46"/>
      <c r="AA185" s="46"/>
      <c r="AB185" s="46"/>
      <c r="AC185" s="47">
        <f>SUM(C185:AB185)</f>
        <v>32</v>
      </c>
    </row>
    <row r="186" spans="1:29" ht="15.75">
      <c r="A186" s="69"/>
      <c r="B186" s="76" t="s">
        <v>90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>
        <f>'.wk4)THRUFY1998'!O69</f>
        <v>2</v>
      </c>
      <c r="P186" s="48"/>
      <c r="Q186" s="48">
        <v>0</v>
      </c>
      <c r="R186" s="48"/>
      <c r="S186" s="48"/>
      <c r="T186" s="48"/>
      <c r="U186" s="48"/>
      <c r="V186" s="48"/>
      <c r="W186" s="46"/>
      <c r="X186" s="46"/>
      <c r="Y186" s="46"/>
      <c r="Z186" s="46"/>
      <c r="AA186" s="46"/>
      <c r="AB186" s="46"/>
      <c r="AC186" s="47">
        <f>SUM(C186:AB186)</f>
        <v>2</v>
      </c>
    </row>
    <row r="187" spans="1:29" ht="15.75">
      <c r="A187" s="69"/>
      <c r="B187" s="76" t="s">
        <v>91</v>
      </c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>
        <f>'.wk4)THRUFY1998'!O70</f>
        <v>1</v>
      </c>
      <c r="P187" s="48">
        <v>115</v>
      </c>
      <c r="Q187" s="48">
        <v>48</v>
      </c>
      <c r="R187" s="48"/>
      <c r="S187" s="48"/>
      <c r="T187" s="48"/>
      <c r="U187" s="48"/>
      <c r="V187" s="48"/>
      <c r="W187" s="46"/>
      <c r="X187" s="46"/>
      <c r="Y187" s="46"/>
      <c r="Z187" s="46"/>
      <c r="AA187" s="46"/>
      <c r="AB187" s="46"/>
      <c r="AC187" s="47">
        <f>SUM(C187:AB187)</f>
        <v>164</v>
      </c>
    </row>
    <row r="188" spans="1:29" ht="15.75">
      <c r="A188" s="69"/>
      <c r="B188" s="77" t="s">
        <v>136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>
        <v>1</v>
      </c>
      <c r="Q188" s="48">
        <v>467</v>
      </c>
      <c r="R188" s="48">
        <v>72</v>
      </c>
      <c r="S188" s="48"/>
      <c r="T188" s="48"/>
      <c r="U188" s="48"/>
      <c r="V188" s="48"/>
      <c r="W188" s="46"/>
      <c r="X188" s="46"/>
      <c r="Y188" s="46"/>
      <c r="Z188" s="46"/>
      <c r="AA188" s="46"/>
      <c r="AB188" s="46"/>
      <c r="AC188" s="47">
        <f>SUM(C188:AB188)</f>
        <v>540</v>
      </c>
    </row>
    <row r="189" spans="1:29" ht="15.75">
      <c r="A189" s="69"/>
      <c r="B189" s="77" t="s">
        <v>137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>
        <v>0</v>
      </c>
      <c r="R189" s="48">
        <v>205</v>
      </c>
      <c r="S189" s="48">
        <v>2</v>
      </c>
      <c r="T189" s="48"/>
      <c r="U189" s="48"/>
      <c r="V189" s="48"/>
      <c r="W189" s="46"/>
      <c r="X189" s="46"/>
      <c r="Y189" s="46"/>
      <c r="Z189" s="46"/>
      <c r="AA189" s="46"/>
      <c r="AB189" s="46"/>
      <c r="AC189" s="47">
        <f>SUM(C189:AB189)</f>
        <v>207</v>
      </c>
    </row>
    <row r="190" spans="1:29" ht="15.75">
      <c r="A190" s="69"/>
      <c r="B190" s="77" t="s">
        <v>138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>
        <v>0</v>
      </c>
      <c r="S190" s="48">
        <v>47</v>
      </c>
      <c r="T190" s="48"/>
      <c r="U190" s="48"/>
      <c r="V190" s="48"/>
      <c r="W190" s="46"/>
      <c r="X190" s="46"/>
      <c r="Y190" s="46"/>
      <c r="Z190" s="46"/>
      <c r="AA190" s="46"/>
      <c r="AB190" s="46"/>
      <c r="AC190" s="47">
        <f>SUM(C190:AB190)</f>
        <v>47</v>
      </c>
    </row>
    <row r="191" spans="1:29" ht="15.75">
      <c r="A191" s="69"/>
      <c r="B191" s="77" t="s">
        <v>139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6"/>
      <c r="X191" s="46"/>
      <c r="Y191" s="46"/>
      <c r="Z191" s="46"/>
      <c r="AA191" s="46"/>
      <c r="AB191" s="46"/>
      <c r="AC191" s="47">
        <f>SUM(C191:AB191)</f>
        <v>0</v>
      </c>
    </row>
    <row r="192" spans="1:29" ht="15.75">
      <c r="A192" s="69"/>
      <c r="B192" s="77" t="s">
        <v>146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6">
        <v>2</v>
      </c>
      <c r="X192" s="46"/>
      <c r="Y192" s="46"/>
      <c r="Z192" s="46"/>
      <c r="AA192" s="46">
        <v>0</v>
      </c>
      <c r="AB192" s="46"/>
      <c r="AC192" s="47">
        <f>SUM(C192:AB192)</f>
        <v>2</v>
      </c>
    </row>
    <row r="193" spans="1:29" ht="16.5" thickBot="1">
      <c r="A193" s="70" t="s">
        <v>154</v>
      </c>
      <c r="B193" s="78"/>
      <c r="C193" s="50">
        <f aca="true" t="shared" si="43" ref="C193:U193">SUM(C183:C191)</f>
        <v>0</v>
      </c>
      <c r="D193" s="50">
        <f t="shared" si="43"/>
        <v>0</v>
      </c>
      <c r="E193" s="50">
        <f t="shared" si="43"/>
        <v>0</v>
      </c>
      <c r="F193" s="50">
        <f t="shared" si="43"/>
        <v>0</v>
      </c>
      <c r="G193" s="50">
        <f t="shared" si="43"/>
        <v>0</v>
      </c>
      <c r="H193" s="50">
        <f t="shared" si="43"/>
        <v>2</v>
      </c>
      <c r="I193" s="50">
        <f t="shared" si="43"/>
        <v>196</v>
      </c>
      <c r="J193" s="50">
        <f t="shared" si="43"/>
        <v>27</v>
      </c>
      <c r="K193" s="50">
        <f t="shared" si="43"/>
        <v>33</v>
      </c>
      <c r="L193" s="50">
        <f t="shared" si="43"/>
        <v>2</v>
      </c>
      <c r="M193" s="50">
        <f t="shared" si="43"/>
        <v>0</v>
      </c>
      <c r="N193" s="50">
        <f t="shared" si="43"/>
        <v>0</v>
      </c>
      <c r="O193" s="50">
        <f t="shared" si="43"/>
        <v>3</v>
      </c>
      <c r="P193" s="50">
        <f t="shared" si="43"/>
        <v>116</v>
      </c>
      <c r="Q193" s="50">
        <f t="shared" si="43"/>
        <v>515</v>
      </c>
      <c r="R193" s="50">
        <f t="shared" si="43"/>
        <v>277</v>
      </c>
      <c r="S193" s="50">
        <f t="shared" si="43"/>
        <v>49</v>
      </c>
      <c r="T193" s="50">
        <f t="shared" si="43"/>
        <v>0</v>
      </c>
      <c r="U193" s="50">
        <f t="shared" si="43"/>
        <v>0</v>
      </c>
      <c r="V193" s="50">
        <f>SUM(V183:V191)</f>
        <v>0</v>
      </c>
      <c r="W193" s="50">
        <f aca="true" t="shared" si="44" ref="W193:AC193">SUM(W183:W192)</f>
        <v>2</v>
      </c>
      <c r="X193" s="50">
        <f t="shared" si="44"/>
        <v>0</v>
      </c>
      <c r="Y193" s="50">
        <f t="shared" si="44"/>
        <v>0</v>
      </c>
      <c r="Z193" s="50">
        <f t="shared" si="44"/>
        <v>0</v>
      </c>
      <c r="AA193" s="50">
        <f t="shared" si="44"/>
        <v>0</v>
      </c>
      <c r="AB193" s="50">
        <f t="shared" si="44"/>
        <v>0</v>
      </c>
      <c r="AC193" s="50">
        <f t="shared" si="44"/>
        <v>1222</v>
      </c>
    </row>
    <row r="194" spans="1:29" ht="15.75">
      <c r="A194" s="69" t="s">
        <v>101</v>
      </c>
      <c r="B194" s="76" t="s">
        <v>81</v>
      </c>
      <c r="C194" s="48"/>
      <c r="D194" s="48"/>
      <c r="E194" s="48"/>
      <c r="F194" s="48"/>
      <c r="G194" s="48"/>
      <c r="H194" s="48"/>
      <c r="I194" s="48">
        <v>106</v>
      </c>
      <c r="J194" s="48">
        <f>'.wk4)THRUFY1998'!J72</f>
        <v>0</v>
      </c>
      <c r="K194" s="48">
        <f>'.wk4)THRUFY1998'!K72</f>
        <v>0</v>
      </c>
      <c r="L194" s="48">
        <f>'.wk4)THRUFY1998'!L72</f>
        <v>0</v>
      </c>
      <c r="M194" s="48">
        <f>'.wk4)THRUFY1998'!M72</f>
        <v>0</v>
      </c>
      <c r="N194" s="48">
        <f>'.wk4)THRUFY1998'!N72</f>
        <v>0</v>
      </c>
      <c r="O194" s="48">
        <f>'.wk4)THRUFY1998'!O72</f>
        <v>0</v>
      </c>
      <c r="P194" s="48"/>
      <c r="Q194" s="48"/>
      <c r="R194" s="48"/>
      <c r="S194" s="48"/>
      <c r="T194" s="48"/>
      <c r="U194" s="48"/>
      <c r="V194" s="48"/>
      <c r="W194" s="46"/>
      <c r="X194" s="46"/>
      <c r="Y194" s="46"/>
      <c r="Z194" s="46"/>
      <c r="AA194" s="46"/>
      <c r="AB194" s="46"/>
      <c r="AC194" s="47">
        <f>SUM(C194:AB194)</f>
        <v>106</v>
      </c>
    </row>
    <row r="195" spans="1:29" ht="15.75">
      <c r="A195" s="69" t="s">
        <v>158</v>
      </c>
      <c r="B195" s="76" t="s">
        <v>82</v>
      </c>
      <c r="C195" s="48"/>
      <c r="D195" s="48"/>
      <c r="E195" s="48"/>
      <c r="F195" s="48"/>
      <c r="G195" s="48"/>
      <c r="H195" s="48"/>
      <c r="I195" s="48"/>
      <c r="J195" s="48">
        <f>'.wk4)THRUFY1998'!J73</f>
        <v>-1</v>
      </c>
      <c r="K195" s="48">
        <f>'.wk4)THRUFY1998'!K73</f>
        <v>0</v>
      </c>
      <c r="L195" s="48">
        <f>'.wk4)THRUFY1998'!L73</f>
        <v>0</v>
      </c>
      <c r="M195" s="48">
        <f>'.wk4)THRUFY1998'!M73</f>
        <v>0</v>
      </c>
      <c r="N195" s="48">
        <f>'.wk4)THRUFY1998'!N73</f>
        <v>0</v>
      </c>
      <c r="O195" s="48">
        <f>'.wk4)THRUFY1998'!O73</f>
        <v>0</v>
      </c>
      <c r="P195" s="48"/>
      <c r="Q195" s="48"/>
      <c r="R195" s="48"/>
      <c r="S195" s="48"/>
      <c r="T195" s="48"/>
      <c r="U195" s="48"/>
      <c r="V195" s="48"/>
      <c r="W195" s="46"/>
      <c r="X195" s="46"/>
      <c r="Y195" s="46"/>
      <c r="Z195" s="46"/>
      <c r="AA195" s="46"/>
      <c r="AB195" s="46"/>
      <c r="AC195" s="47">
        <f>SUM(C195:AB195)</f>
        <v>-1</v>
      </c>
    </row>
    <row r="196" spans="1:29" ht="15.75">
      <c r="A196" s="69" t="s">
        <v>159</v>
      </c>
      <c r="B196" s="76" t="s">
        <v>91</v>
      </c>
      <c r="C196" s="48"/>
      <c r="D196" s="48"/>
      <c r="E196" s="48"/>
      <c r="F196" s="48"/>
      <c r="G196" s="48"/>
      <c r="H196" s="48"/>
      <c r="I196" s="48"/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59</v>
      </c>
      <c r="Q196" s="48">
        <v>-27</v>
      </c>
      <c r="R196" s="48"/>
      <c r="S196" s="48"/>
      <c r="T196" s="48"/>
      <c r="U196" s="48"/>
      <c r="V196" s="48"/>
      <c r="W196" s="46"/>
      <c r="X196" s="46"/>
      <c r="Y196" s="46"/>
      <c r="Z196" s="46"/>
      <c r="AA196" s="46"/>
      <c r="AB196" s="46"/>
      <c r="AC196" s="47">
        <f>SUM(C196:AB196)</f>
        <v>32</v>
      </c>
    </row>
    <row r="197" spans="1:29" ht="15.75">
      <c r="A197" s="69"/>
      <c r="B197" s="76" t="s">
        <v>136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>
        <v>185</v>
      </c>
      <c r="R197" s="48">
        <v>28</v>
      </c>
      <c r="S197" s="48"/>
      <c r="T197" s="48"/>
      <c r="U197" s="48"/>
      <c r="V197" s="48"/>
      <c r="W197" s="46"/>
      <c r="X197" s="46"/>
      <c r="Y197" s="46"/>
      <c r="Z197" s="46"/>
      <c r="AA197" s="46"/>
      <c r="AB197" s="46"/>
      <c r="AC197" s="47">
        <f>SUM(C197:AB197)</f>
        <v>213</v>
      </c>
    </row>
    <row r="198" spans="1:29" ht="15.75">
      <c r="A198" s="69"/>
      <c r="B198" s="76" t="s">
        <v>137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>
        <v>0</v>
      </c>
      <c r="R198" s="48">
        <v>556</v>
      </c>
      <c r="S198" s="48">
        <v>23</v>
      </c>
      <c r="T198" s="48"/>
      <c r="U198" s="48"/>
      <c r="V198" s="48"/>
      <c r="W198" s="46"/>
      <c r="X198" s="46"/>
      <c r="Y198" s="46"/>
      <c r="Z198" s="46"/>
      <c r="AA198" s="46"/>
      <c r="AB198" s="46"/>
      <c r="AC198" s="47">
        <f>SUM(C198:AB198)</f>
        <v>579</v>
      </c>
    </row>
    <row r="199" spans="1:29" ht="15.75">
      <c r="A199" s="69"/>
      <c r="B199" s="76" t="s">
        <v>138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>
        <v>0</v>
      </c>
      <c r="S199" s="48">
        <v>164</v>
      </c>
      <c r="T199" s="48">
        <v>2</v>
      </c>
      <c r="U199" s="48"/>
      <c r="V199" s="48"/>
      <c r="W199" s="46"/>
      <c r="X199" s="46"/>
      <c r="Y199" s="46"/>
      <c r="Z199" s="46"/>
      <c r="AA199" s="46"/>
      <c r="AB199" s="46"/>
      <c r="AC199" s="47">
        <f>SUM(C199:AB199)</f>
        <v>166</v>
      </c>
    </row>
    <row r="200" spans="1:29" ht="15.75">
      <c r="A200" s="69"/>
      <c r="B200" s="77" t="s">
        <v>144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6"/>
      <c r="X200" s="46"/>
      <c r="Y200" s="46"/>
      <c r="Z200" s="46"/>
      <c r="AA200" s="46"/>
      <c r="AB200" s="46"/>
      <c r="AC200" s="47">
        <f>SUM(C200:AB200)</f>
        <v>0</v>
      </c>
    </row>
    <row r="201" spans="1:29" ht="15.75">
      <c r="A201" s="69"/>
      <c r="B201" s="77" t="s">
        <v>145</v>
      </c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6"/>
      <c r="X201" s="46"/>
      <c r="Y201" s="46"/>
      <c r="Z201" s="46"/>
      <c r="AA201" s="46"/>
      <c r="AB201" s="46"/>
      <c r="AC201" s="47">
        <f>SUM(C201:AB201)</f>
        <v>0</v>
      </c>
    </row>
    <row r="202" spans="1:29" ht="15.75">
      <c r="A202" s="69"/>
      <c r="B202" s="77" t="s">
        <v>146</v>
      </c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6">
        <v>220</v>
      </c>
      <c r="X202" s="46"/>
      <c r="Y202" s="46"/>
      <c r="Z202" s="46"/>
      <c r="AA202" s="46">
        <v>0</v>
      </c>
      <c r="AB202" s="46"/>
      <c r="AC202" s="47">
        <f>SUM(C202:AB202)</f>
        <v>220</v>
      </c>
    </row>
    <row r="203" spans="1:29" ht="15.75">
      <c r="A203" s="69"/>
      <c r="B203" s="77" t="s">
        <v>152</v>
      </c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6"/>
      <c r="X203" s="46"/>
      <c r="Y203" s="46"/>
      <c r="Z203" s="46"/>
      <c r="AA203" s="46"/>
      <c r="AB203" s="46"/>
      <c r="AC203" s="47">
        <f>SUM(C203:AB203)</f>
        <v>0</v>
      </c>
    </row>
    <row r="204" spans="1:29" ht="16.5" thickBot="1">
      <c r="A204" s="70" t="s">
        <v>154</v>
      </c>
      <c r="B204" s="78"/>
      <c r="C204" s="50">
        <f>SUM(C194:C203)</f>
        <v>0</v>
      </c>
      <c r="D204" s="50">
        <f aca="true" t="shared" si="45" ref="D204:V204">SUM(D194:D203)</f>
        <v>0</v>
      </c>
      <c r="E204" s="50">
        <f t="shared" si="45"/>
        <v>0</v>
      </c>
      <c r="F204" s="50">
        <f t="shared" si="45"/>
        <v>0</v>
      </c>
      <c r="G204" s="50">
        <f t="shared" si="45"/>
        <v>0</v>
      </c>
      <c r="H204" s="50">
        <f t="shared" si="45"/>
        <v>0</v>
      </c>
      <c r="I204" s="50">
        <f t="shared" si="45"/>
        <v>106</v>
      </c>
      <c r="J204" s="50">
        <f t="shared" si="45"/>
        <v>-1</v>
      </c>
      <c r="K204" s="50">
        <f t="shared" si="45"/>
        <v>0</v>
      </c>
      <c r="L204" s="50">
        <f t="shared" si="45"/>
        <v>0</v>
      </c>
      <c r="M204" s="50">
        <f t="shared" si="45"/>
        <v>0</v>
      </c>
      <c r="N204" s="50">
        <f t="shared" si="45"/>
        <v>0</v>
      </c>
      <c r="O204" s="50">
        <f t="shared" si="45"/>
        <v>0</v>
      </c>
      <c r="P204" s="50">
        <f t="shared" si="45"/>
        <v>59</v>
      </c>
      <c r="Q204" s="50">
        <f t="shared" si="45"/>
        <v>158</v>
      </c>
      <c r="R204" s="50">
        <f t="shared" si="45"/>
        <v>584</v>
      </c>
      <c r="S204" s="50">
        <f t="shared" si="45"/>
        <v>187</v>
      </c>
      <c r="T204" s="50">
        <f t="shared" si="45"/>
        <v>2</v>
      </c>
      <c r="U204" s="50">
        <f t="shared" si="45"/>
        <v>0</v>
      </c>
      <c r="V204" s="50">
        <f t="shared" si="45"/>
        <v>0</v>
      </c>
      <c r="W204" s="50">
        <f aca="true" t="shared" si="46" ref="W204:AC204">SUM(W194:W203)</f>
        <v>220</v>
      </c>
      <c r="X204" s="50">
        <f t="shared" si="46"/>
        <v>0</v>
      </c>
      <c r="Y204" s="50">
        <f t="shared" si="46"/>
        <v>0</v>
      </c>
      <c r="Z204" s="50">
        <f t="shared" si="46"/>
        <v>0</v>
      </c>
      <c r="AA204" s="50">
        <f t="shared" si="46"/>
        <v>0</v>
      </c>
      <c r="AB204" s="50">
        <f t="shared" si="46"/>
        <v>0</v>
      </c>
      <c r="AC204" s="50">
        <f t="shared" si="46"/>
        <v>1315</v>
      </c>
    </row>
    <row r="205" spans="1:29" ht="15.75">
      <c r="A205" s="69" t="s">
        <v>101</v>
      </c>
      <c r="B205" s="76" t="s">
        <v>81</v>
      </c>
      <c r="C205" s="48"/>
      <c r="D205" s="48"/>
      <c r="E205" s="48"/>
      <c r="F205" s="48"/>
      <c r="G205" s="48"/>
      <c r="H205" s="48"/>
      <c r="I205" s="48">
        <v>1070</v>
      </c>
      <c r="J205" s="48">
        <f>'.wk4)THRUFY1998'!J75</f>
        <v>23</v>
      </c>
      <c r="K205" s="48">
        <f>'.wk4)THRUFY1998'!K75</f>
        <v>-1</v>
      </c>
      <c r="L205" s="48">
        <f>'.wk4)THRUFY1998'!L75</f>
        <v>0</v>
      </c>
      <c r="M205" s="48">
        <f>'.wk4)THRUFY1998'!M75</f>
        <v>0</v>
      </c>
      <c r="N205" s="48">
        <f>'.wk4)THRUFY1998'!N75</f>
        <v>0</v>
      </c>
      <c r="O205" s="48">
        <f>'.wk4)THRUFY1998'!O75</f>
        <v>0</v>
      </c>
      <c r="P205" s="48"/>
      <c r="Q205" s="48"/>
      <c r="R205" s="48"/>
      <c r="S205" s="48"/>
      <c r="T205" s="48"/>
      <c r="U205" s="48"/>
      <c r="V205" s="48"/>
      <c r="W205" s="46"/>
      <c r="X205" s="46"/>
      <c r="Y205" s="46"/>
      <c r="Z205" s="46"/>
      <c r="AA205" s="46"/>
      <c r="AB205" s="46"/>
      <c r="AC205" s="47">
        <f>SUM(C205:AB205)</f>
        <v>1092</v>
      </c>
    </row>
    <row r="206" spans="1:29" ht="15.75">
      <c r="A206" s="69" t="s">
        <v>103</v>
      </c>
      <c r="B206" s="76" t="s">
        <v>82</v>
      </c>
      <c r="C206" s="48"/>
      <c r="D206" s="48"/>
      <c r="E206" s="48"/>
      <c r="F206" s="48"/>
      <c r="G206" s="48"/>
      <c r="H206" s="48"/>
      <c r="I206" s="48"/>
      <c r="J206" s="48">
        <f>'.wk4)THRUFY1998'!J76</f>
        <v>18</v>
      </c>
      <c r="K206" s="48">
        <f>'.wk4)THRUFY1998'!K76</f>
        <v>0</v>
      </c>
      <c r="L206" s="48">
        <f>'.wk4)THRUFY1998'!L76</f>
        <v>0</v>
      </c>
      <c r="M206" s="48">
        <f>'.wk4)THRUFY1998'!M76</f>
        <v>0</v>
      </c>
      <c r="N206" s="48">
        <f>'.wk4)THRUFY1998'!N76</f>
        <v>0</v>
      </c>
      <c r="O206" s="48">
        <f>'.wk4)THRUFY1998'!O76</f>
        <v>0</v>
      </c>
      <c r="P206" s="48"/>
      <c r="Q206" s="48"/>
      <c r="R206" s="48"/>
      <c r="S206" s="48"/>
      <c r="T206" s="48"/>
      <c r="U206" s="48"/>
      <c r="V206" s="48"/>
      <c r="W206" s="46"/>
      <c r="X206" s="46"/>
      <c r="Y206" s="46"/>
      <c r="Z206" s="46"/>
      <c r="AA206" s="46"/>
      <c r="AB206" s="46"/>
      <c r="AC206" s="47">
        <f>SUM(C206:AB206)</f>
        <v>18</v>
      </c>
    </row>
    <row r="207" spans="1:29" ht="15.75">
      <c r="A207" s="69"/>
      <c r="B207" s="76" t="s">
        <v>84</v>
      </c>
      <c r="C207" s="48"/>
      <c r="D207" s="48"/>
      <c r="E207" s="48"/>
      <c r="F207" s="48"/>
      <c r="G207" s="48"/>
      <c r="H207" s="48"/>
      <c r="I207" s="48"/>
      <c r="J207" s="48"/>
      <c r="K207" s="48"/>
      <c r="L207" s="48">
        <f>'.wk4)THRUFY1998'!L77</f>
        <v>1</v>
      </c>
      <c r="M207" s="48">
        <f>'.wk4)THRUFY1998'!M77</f>
        <v>0</v>
      </c>
      <c r="N207" s="48">
        <f>'.wk4)THRUFY1998'!N77</f>
        <v>0</v>
      </c>
      <c r="O207" s="48">
        <f>'.wk4)THRUFY1998'!O77</f>
        <v>0</v>
      </c>
      <c r="P207" s="48"/>
      <c r="Q207" s="48"/>
      <c r="R207" s="48"/>
      <c r="S207" s="48"/>
      <c r="T207" s="48"/>
      <c r="U207" s="48"/>
      <c r="V207" s="48"/>
      <c r="W207" s="46"/>
      <c r="X207" s="46"/>
      <c r="Y207" s="46"/>
      <c r="Z207" s="46"/>
      <c r="AA207" s="46"/>
      <c r="AB207" s="46"/>
      <c r="AC207" s="47">
        <f>SUM(C207:AB207)</f>
        <v>1</v>
      </c>
    </row>
    <row r="208" spans="1:29" ht="15.75">
      <c r="A208" s="69"/>
      <c r="B208" s="76" t="s">
        <v>94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>
        <f>'.wk4)THRUFY1998'!L78</f>
        <v>0</v>
      </c>
      <c r="M208" s="48">
        <f>'.wk4)THRUFY1998'!M78</f>
        <v>0</v>
      </c>
      <c r="N208" s="48">
        <f>'.wk4)THRUFY1998'!N78</f>
        <v>2</v>
      </c>
      <c r="O208" s="48">
        <f>'.wk4)THRUFY1998'!O78</f>
        <v>0</v>
      </c>
      <c r="P208" s="48"/>
      <c r="Q208" s="48"/>
      <c r="R208" s="48"/>
      <c r="S208" s="48"/>
      <c r="T208" s="48"/>
      <c r="U208" s="48"/>
      <c r="V208" s="48"/>
      <c r="W208" s="46"/>
      <c r="X208" s="46"/>
      <c r="Y208" s="46"/>
      <c r="Z208" s="46"/>
      <c r="AA208" s="46"/>
      <c r="AB208" s="46"/>
      <c r="AC208" s="47">
        <f>SUM(C208:AB208)</f>
        <v>2</v>
      </c>
    </row>
    <row r="209" spans="1:29" ht="15.75">
      <c r="A209" s="69"/>
      <c r="B209" s="76" t="s">
        <v>90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>
        <f>'.wk4)THRUFY1998'!O79</f>
        <v>2</v>
      </c>
      <c r="P209" s="48">
        <v>1</v>
      </c>
      <c r="Q209" s="48">
        <v>0</v>
      </c>
      <c r="R209" s="48"/>
      <c r="S209" s="48"/>
      <c r="T209" s="48"/>
      <c r="U209" s="48"/>
      <c r="V209" s="48"/>
      <c r="W209" s="46"/>
      <c r="X209" s="46"/>
      <c r="Y209" s="46"/>
      <c r="Z209" s="46"/>
      <c r="AA209" s="46"/>
      <c r="AB209" s="46"/>
      <c r="AC209" s="47">
        <f>SUM(C209:AB209)</f>
        <v>3</v>
      </c>
    </row>
    <row r="210" spans="1:29" ht="15.75">
      <c r="A210" s="69"/>
      <c r="B210" s="76" t="s">
        <v>91</v>
      </c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>
        <f>'.wk4)THRUFY1998'!O80</f>
        <v>0</v>
      </c>
      <c r="P210" s="48">
        <v>5689</v>
      </c>
      <c r="Q210" s="48">
        <v>1042</v>
      </c>
      <c r="R210" s="48">
        <v>6</v>
      </c>
      <c r="S210" s="48"/>
      <c r="T210" s="48"/>
      <c r="U210" s="48"/>
      <c r="V210" s="48"/>
      <c r="W210" s="46"/>
      <c r="X210" s="46"/>
      <c r="Y210" s="46"/>
      <c r="Z210" s="46"/>
      <c r="AA210" s="46"/>
      <c r="AB210" s="46"/>
      <c r="AC210" s="47">
        <f>SUM(C210:AB210)</f>
        <v>6737</v>
      </c>
    </row>
    <row r="211" spans="1:29" ht="15.75">
      <c r="A211" s="69"/>
      <c r="B211" s="77" t="s">
        <v>136</v>
      </c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>
        <v>0</v>
      </c>
      <c r="Q211" s="48">
        <v>5393</v>
      </c>
      <c r="R211" s="48">
        <v>532</v>
      </c>
      <c r="S211" s="48"/>
      <c r="T211" s="48"/>
      <c r="U211" s="48"/>
      <c r="V211" s="48"/>
      <c r="W211" s="46"/>
      <c r="X211" s="46"/>
      <c r="Y211" s="46"/>
      <c r="Z211" s="46"/>
      <c r="AA211" s="46"/>
      <c r="AB211" s="46"/>
      <c r="AC211" s="47">
        <f>SUM(C211:AB211)</f>
        <v>5925</v>
      </c>
    </row>
    <row r="212" spans="1:29" ht="15.75">
      <c r="A212" s="69"/>
      <c r="B212" s="77" t="s">
        <v>137</v>
      </c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>
        <v>0</v>
      </c>
      <c r="R212" s="48">
        <v>4978</v>
      </c>
      <c r="S212" s="48">
        <v>35</v>
      </c>
      <c r="T212" s="48"/>
      <c r="U212" s="48"/>
      <c r="V212" s="48"/>
      <c r="W212" s="46"/>
      <c r="X212" s="46"/>
      <c r="Y212" s="46"/>
      <c r="Z212" s="46"/>
      <c r="AA212" s="46"/>
      <c r="AB212" s="46"/>
      <c r="AC212" s="47">
        <f>SUM(C212:AB212)</f>
        <v>5013</v>
      </c>
    </row>
    <row r="213" spans="1:29" ht="15.75">
      <c r="A213" s="69"/>
      <c r="B213" s="77" t="s">
        <v>138</v>
      </c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>
        <v>0</v>
      </c>
      <c r="S213" s="48">
        <v>1549</v>
      </c>
      <c r="T213" s="48">
        <v>1</v>
      </c>
      <c r="U213" s="48"/>
      <c r="V213" s="48"/>
      <c r="W213" s="46"/>
      <c r="X213" s="46"/>
      <c r="Y213" s="46"/>
      <c r="Z213" s="46"/>
      <c r="AA213" s="46"/>
      <c r="AB213" s="46"/>
      <c r="AC213" s="47">
        <f>SUM(C213:AB213)</f>
        <v>1550</v>
      </c>
    </row>
    <row r="214" spans="1:29" ht="15.75">
      <c r="A214" s="69"/>
      <c r="B214" s="77" t="s">
        <v>139</v>
      </c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>
        <v>555</v>
      </c>
      <c r="U214" s="48">
        <v>69</v>
      </c>
      <c r="V214" s="48"/>
      <c r="W214" s="46"/>
      <c r="X214" s="46"/>
      <c r="Y214" s="46"/>
      <c r="Z214" s="46"/>
      <c r="AA214" s="46"/>
      <c r="AB214" s="46"/>
      <c r="AC214" s="47">
        <f>SUM(C214:AB214)</f>
        <v>624</v>
      </c>
    </row>
    <row r="215" spans="1:29" ht="15.75">
      <c r="A215" s="69"/>
      <c r="B215" s="77" t="s">
        <v>144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>
        <v>4</v>
      </c>
      <c r="V215" s="48"/>
      <c r="W215" s="46"/>
      <c r="X215" s="46"/>
      <c r="Y215" s="46"/>
      <c r="Z215" s="46"/>
      <c r="AA215" s="46"/>
      <c r="AB215" s="46"/>
      <c r="AC215" s="47">
        <f>SUM(C215:AB215)</f>
        <v>4</v>
      </c>
    </row>
    <row r="216" spans="1:29" ht="15.75">
      <c r="A216" s="69"/>
      <c r="B216" s="77" t="s">
        <v>145</v>
      </c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6">
        <v>7</v>
      </c>
      <c r="X216" s="46"/>
      <c r="Y216" s="46"/>
      <c r="Z216" s="46"/>
      <c r="AA216" s="46"/>
      <c r="AB216" s="46"/>
      <c r="AC216" s="47">
        <f>SUM(C216:AB216)</f>
        <v>7</v>
      </c>
    </row>
    <row r="217" spans="1:29" ht="15.75">
      <c r="A217" s="69"/>
      <c r="B217" s="77" t="s">
        <v>146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6">
        <v>1082</v>
      </c>
      <c r="X217" s="46"/>
      <c r="Y217" s="46"/>
      <c r="Z217" s="46"/>
      <c r="AA217" s="46"/>
      <c r="AB217" s="46"/>
      <c r="AC217" s="47">
        <f>SUM(C217:AB217)</f>
        <v>1082</v>
      </c>
    </row>
    <row r="218" spans="1:29" ht="15.75">
      <c r="A218" s="69"/>
      <c r="B218" s="77" t="s">
        <v>152</v>
      </c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6"/>
      <c r="X218" s="46"/>
      <c r="Y218" s="46"/>
      <c r="Z218" s="46"/>
      <c r="AA218" s="46"/>
      <c r="AB218" s="46"/>
      <c r="AC218" s="47">
        <f>SUM(C218:AB218)</f>
        <v>0</v>
      </c>
    </row>
    <row r="219" spans="1:29" ht="16.5" thickBot="1">
      <c r="A219" s="70" t="s">
        <v>154</v>
      </c>
      <c r="B219" s="78"/>
      <c r="C219" s="50">
        <f aca="true" t="shared" si="47" ref="C219:U219">SUM(C205:C218)</f>
        <v>0</v>
      </c>
      <c r="D219" s="50">
        <f t="shared" si="47"/>
        <v>0</v>
      </c>
      <c r="E219" s="50">
        <f t="shared" si="47"/>
        <v>0</v>
      </c>
      <c r="F219" s="50">
        <f t="shared" si="47"/>
        <v>0</v>
      </c>
      <c r="G219" s="50">
        <f t="shared" si="47"/>
        <v>0</v>
      </c>
      <c r="H219" s="50">
        <f t="shared" si="47"/>
        <v>0</v>
      </c>
      <c r="I219" s="50">
        <f t="shared" si="47"/>
        <v>1070</v>
      </c>
      <c r="J219" s="50">
        <f t="shared" si="47"/>
        <v>41</v>
      </c>
      <c r="K219" s="50">
        <f t="shared" si="47"/>
        <v>-1</v>
      </c>
      <c r="L219" s="50">
        <f t="shared" si="47"/>
        <v>1</v>
      </c>
      <c r="M219" s="50">
        <f t="shared" si="47"/>
        <v>0</v>
      </c>
      <c r="N219" s="50">
        <f t="shared" si="47"/>
        <v>2</v>
      </c>
      <c r="O219" s="50">
        <f t="shared" si="47"/>
        <v>2</v>
      </c>
      <c r="P219" s="50">
        <f t="shared" si="47"/>
        <v>5690</v>
      </c>
      <c r="Q219" s="50">
        <f t="shared" si="47"/>
        <v>6435</v>
      </c>
      <c r="R219" s="50">
        <f t="shared" si="47"/>
        <v>5516</v>
      </c>
      <c r="S219" s="50">
        <f t="shared" si="47"/>
        <v>1584</v>
      </c>
      <c r="T219" s="50">
        <f t="shared" si="47"/>
        <v>556</v>
      </c>
      <c r="U219" s="50">
        <f t="shared" si="47"/>
        <v>73</v>
      </c>
      <c r="V219" s="50">
        <f aca="true" t="shared" si="48" ref="V219:AC219">SUM(V205:V218)</f>
        <v>0</v>
      </c>
      <c r="W219" s="50">
        <f t="shared" si="48"/>
        <v>1089</v>
      </c>
      <c r="X219" s="50">
        <f t="shared" si="48"/>
        <v>0</v>
      </c>
      <c r="Y219" s="50">
        <f t="shared" si="48"/>
        <v>0</v>
      </c>
      <c r="Z219" s="50">
        <f t="shared" si="48"/>
        <v>0</v>
      </c>
      <c r="AA219" s="50">
        <f t="shared" si="48"/>
        <v>0</v>
      </c>
      <c r="AB219" s="50">
        <f t="shared" si="48"/>
        <v>0</v>
      </c>
      <c r="AC219" s="50">
        <f t="shared" si="48"/>
        <v>22058</v>
      </c>
    </row>
    <row r="220" spans="1:29" ht="15.75">
      <c r="A220" s="69" t="s">
        <v>104</v>
      </c>
      <c r="B220" s="76" t="s">
        <v>81</v>
      </c>
      <c r="C220" s="48"/>
      <c r="D220" s="48"/>
      <c r="E220" s="48"/>
      <c r="F220" s="48"/>
      <c r="G220" s="48"/>
      <c r="H220" s="48"/>
      <c r="I220" s="48">
        <v>13</v>
      </c>
      <c r="J220" s="48">
        <f>'.wk4)THRUFY1998'!J82</f>
        <v>0</v>
      </c>
      <c r="K220" s="48">
        <f>'.wk4)THRUFY1998'!K82</f>
        <v>0</v>
      </c>
      <c r="L220" s="48">
        <f>'.wk4)THRUFY1998'!L82</f>
        <v>0</v>
      </c>
      <c r="M220" s="48">
        <f>'.wk4)THRUFY1998'!M82</f>
        <v>0</v>
      </c>
      <c r="N220" s="48">
        <f>'.wk4)THRUFY1998'!N82</f>
        <v>0</v>
      </c>
      <c r="O220" s="48">
        <f>'.wk4)THRUFY1998'!O82</f>
        <v>0</v>
      </c>
      <c r="P220" s="48"/>
      <c r="Q220" s="48"/>
      <c r="R220" s="48"/>
      <c r="S220" s="48"/>
      <c r="T220" s="48"/>
      <c r="U220" s="48"/>
      <c r="V220" s="48"/>
      <c r="W220" s="46"/>
      <c r="X220" s="46"/>
      <c r="Y220" s="46"/>
      <c r="Z220" s="46"/>
      <c r="AA220" s="46">
        <v>0</v>
      </c>
      <c r="AB220" s="46"/>
      <c r="AC220" s="47">
        <f>SUM(C220:AB220)</f>
        <v>13</v>
      </c>
    </row>
    <row r="221" spans="1:29" ht="15.75">
      <c r="A221" s="69"/>
      <c r="B221" s="76" t="s">
        <v>82</v>
      </c>
      <c r="C221" s="48"/>
      <c r="D221" s="48"/>
      <c r="E221" s="48"/>
      <c r="F221" s="48"/>
      <c r="G221" s="48"/>
      <c r="H221" s="48"/>
      <c r="I221" s="48">
        <v>5</v>
      </c>
      <c r="J221" s="48">
        <f>'.wk4)THRUFY1998'!J83</f>
        <v>1</v>
      </c>
      <c r="K221" s="48">
        <f>'.wk4)THRUFY1998'!K83</f>
        <v>0</v>
      </c>
      <c r="L221" s="48">
        <f>'.wk4)THRUFY1998'!L83</f>
        <v>0</v>
      </c>
      <c r="M221" s="48">
        <f>'.wk4)THRUFY1998'!M83</f>
        <v>0</v>
      </c>
      <c r="N221" s="48">
        <f>'.wk4)THRUFY1998'!N83</f>
        <v>0</v>
      </c>
      <c r="O221" s="48">
        <f>'.wk4)THRUFY1998'!O83</f>
        <v>0</v>
      </c>
      <c r="P221" s="48"/>
      <c r="Q221" s="48"/>
      <c r="R221" s="48"/>
      <c r="S221" s="48"/>
      <c r="T221" s="48"/>
      <c r="U221" s="48"/>
      <c r="V221" s="48"/>
      <c r="W221" s="46"/>
      <c r="X221" s="46"/>
      <c r="Y221" s="46"/>
      <c r="Z221" s="46"/>
      <c r="AA221" s="46">
        <v>0</v>
      </c>
      <c r="AB221" s="46"/>
      <c r="AC221" s="47">
        <f>SUM(C221:AB221)</f>
        <v>6</v>
      </c>
    </row>
    <row r="222" spans="1:29" ht="15.75">
      <c r="A222" s="69"/>
      <c r="B222" s="76" t="s">
        <v>83</v>
      </c>
      <c r="C222" s="48"/>
      <c r="D222" s="48"/>
      <c r="E222" s="48"/>
      <c r="F222" s="48"/>
      <c r="G222" s="48"/>
      <c r="H222" s="48"/>
      <c r="I222" s="48"/>
      <c r="J222" s="48">
        <f>'.wk4)THRUFY1998'!J84</f>
        <v>0</v>
      </c>
      <c r="K222" s="48">
        <f>'.wk4)THRUFY1998'!K84</f>
        <v>1</v>
      </c>
      <c r="L222" s="48">
        <f>'.wk4)THRUFY1998'!L84</f>
        <v>0</v>
      </c>
      <c r="M222" s="48">
        <f>'.wk4)THRUFY1998'!M84</f>
        <v>0</v>
      </c>
      <c r="N222" s="48">
        <f>'.wk4)THRUFY1998'!N84</f>
        <v>0</v>
      </c>
      <c r="O222" s="48">
        <f>'.wk4)THRUFY1998'!O84</f>
        <v>0</v>
      </c>
      <c r="P222" s="48"/>
      <c r="Q222" s="48"/>
      <c r="R222" s="48"/>
      <c r="S222" s="48"/>
      <c r="T222" s="48"/>
      <c r="U222" s="48"/>
      <c r="V222" s="48"/>
      <c r="W222" s="46"/>
      <c r="X222" s="46"/>
      <c r="Y222" s="46"/>
      <c r="Z222" s="46"/>
      <c r="AA222" s="46">
        <v>0</v>
      </c>
      <c r="AB222" s="46"/>
      <c r="AC222" s="47">
        <f>SUM(C222:AB222)</f>
        <v>1</v>
      </c>
    </row>
    <row r="223" spans="1:29" ht="15.75">
      <c r="A223" s="69"/>
      <c r="B223" s="76" t="s">
        <v>90</v>
      </c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>
        <f>'.wk4)THRUFY1998'!O85</f>
        <v>3</v>
      </c>
      <c r="P223" s="48"/>
      <c r="Q223" s="48"/>
      <c r="R223" s="48"/>
      <c r="S223" s="48"/>
      <c r="T223" s="48"/>
      <c r="U223" s="48"/>
      <c r="V223" s="48"/>
      <c r="W223" s="46"/>
      <c r="X223" s="46"/>
      <c r="Y223" s="46"/>
      <c r="Z223" s="46"/>
      <c r="AA223" s="46">
        <v>0</v>
      </c>
      <c r="AB223" s="46"/>
      <c r="AC223" s="47">
        <f>SUM(C223:AB223)</f>
        <v>3</v>
      </c>
    </row>
    <row r="224" spans="1:29" ht="15.75">
      <c r="A224" s="69"/>
      <c r="B224" s="76" t="s">
        <v>91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>
        <f>'.wk4)THRUFY1998'!O86</f>
        <v>4</v>
      </c>
      <c r="P224" s="48">
        <v>632</v>
      </c>
      <c r="Q224" s="48">
        <v>59</v>
      </c>
      <c r="R224" s="48"/>
      <c r="S224" s="48"/>
      <c r="T224" s="48"/>
      <c r="U224" s="48"/>
      <c r="V224" s="48"/>
      <c r="W224" s="46"/>
      <c r="X224" s="46"/>
      <c r="Y224" s="46"/>
      <c r="Z224" s="46"/>
      <c r="AA224" s="46">
        <v>0</v>
      </c>
      <c r="AB224" s="46"/>
      <c r="AC224" s="47">
        <f>SUM(C224:AB224)</f>
        <v>695</v>
      </c>
    </row>
    <row r="225" spans="1:29" ht="15.75">
      <c r="A225" s="69"/>
      <c r="B225" s="77" t="s">
        <v>136</v>
      </c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>
        <v>37</v>
      </c>
      <c r="Q225" s="48">
        <v>462</v>
      </c>
      <c r="R225" s="48">
        <v>11</v>
      </c>
      <c r="S225" s="48"/>
      <c r="T225" s="48"/>
      <c r="U225" s="48"/>
      <c r="V225" s="48"/>
      <c r="W225" s="46"/>
      <c r="X225" s="46"/>
      <c r="Y225" s="46"/>
      <c r="Z225" s="46"/>
      <c r="AA225" s="46">
        <v>0</v>
      </c>
      <c r="AB225" s="46"/>
      <c r="AC225" s="47">
        <f>SUM(C225:AB225)</f>
        <v>510</v>
      </c>
    </row>
    <row r="226" spans="1:29" ht="15.75">
      <c r="A226" s="69"/>
      <c r="B226" s="77" t="s">
        <v>137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>
        <v>0</v>
      </c>
      <c r="R226" s="48">
        <v>407</v>
      </c>
      <c r="S226" s="48">
        <v>2</v>
      </c>
      <c r="T226" s="48"/>
      <c r="U226" s="48"/>
      <c r="V226" s="48"/>
      <c r="W226" s="46"/>
      <c r="X226" s="46"/>
      <c r="Y226" s="46"/>
      <c r="Z226" s="46"/>
      <c r="AA226" s="46">
        <v>0</v>
      </c>
      <c r="AB226" s="46"/>
      <c r="AC226" s="47">
        <f>SUM(C226:AB226)</f>
        <v>409</v>
      </c>
    </row>
    <row r="227" spans="1:29" ht="15.75">
      <c r="A227" s="69"/>
      <c r="B227" s="77" t="s">
        <v>138</v>
      </c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>
        <v>16</v>
      </c>
      <c r="S227" s="48">
        <v>576</v>
      </c>
      <c r="T227" s="48"/>
      <c r="U227" s="48"/>
      <c r="V227" s="48"/>
      <c r="W227" s="46"/>
      <c r="X227" s="46"/>
      <c r="Y227" s="46"/>
      <c r="Z227" s="46"/>
      <c r="AA227" s="46">
        <v>0</v>
      </c>
      <c r="AB227" s="46"/>
      <c r="AC227" s="47">
        <f>SUM(C227:AB227)</f>
        <v>592</v>
      </c>
    </row>
    <row r="228" spans="1:29" ht="15.75">
      <c r="A228" s="69"/>
      <c r="B228" s="77" t="s">
        <v>139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>
        <v>68</v>
      </c>
      <c r="U228" s="48">
        <v>19</v>
      </c>
      <c r="V228" s="48"/>
      <c r="W228" s="46"/>
      <c r="X228" s="46"/>
      <c r="Y228" s="46"/>
      <c r="Z228" s="46"/>
      <c r="AA228" s="46">
        <v>0</v>
      </c>
      <c r="AB228" s="46"/>
      <c r="AC228" s="47">
        <f>SUM(C228:AB228)</f>
        <v>87</v>
      </c>
    </row>
    <row r="229" spans="1:29" ht="15.75">
      <c r="A229" s="69"/>
      <c r="B229" s="77" t="s">
        <v>144</v>
      </c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>
        <v>1</v>
      </c>
      <c r="U229" s="48">
        <v>126</v>
      </c>
      <c r="V229" s="48"/>
      <c r="W229" s="46"/>
      <c r="X229" s="46"/>
      <c r="Y229" s="46"/>
      <c r="Z229" s="46"/>
      <c r="AA229" s="46">
        <v>0</v>
      </c>
      <c r="AB229" s="46"/>
      <c r="AC229" s="47">
        <f>SUM(C229:AB229)</f>
        <v>127</v>
      </c>
    </row>
    <row r="230" spans="1:29" ht="15.75">
      <c r="A230" s="69"/>
      <c r="B230" s="77" t="s">
        <v>145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>
        <v>754</v>
      </c>
      <c r="W230" s="46">
        <v>32</v>
      </c>
      <c r="X230" s="46"/>
      <c r="Y230" s="46"/>
      <c r="Z230" s="46"/>
      <c r="AA230" s="46">
        <v>0</v>
      </c>
      <c r="AB230" s="46"/>
      <c r="AC230" s="47">
        <f>SUM(C230:AB230)</f>
        <v>786</v>
      </c>
    </row>
    <row r="231" spans="1:29" ht="15.75">
      <c r="A231" s="69"/>
      <c r="B231" s="77" t="s">
        <v>146</v>
      </c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>
        <v>3</v>
      </c>
      <c r="W231" s="46">
        <v>309</v>
      </c>
      <c r="X231" s="46"/>
      <c r="Y231" s="46"/>
      <c r="Z231" s="46"/>
      <c r="AA231" s="46">
        <v>0</v>
      </c>
      <c r="AB231" s="46"/>
      <c r="AC231" s="47">
        <f>SUM(C231:AB231)</f>
        <v>312</v>
      </c>
    </row>
    <row r="232" spans="1:29" ht="15.75">
      <c r="A232" s="69"/>
      <c r="B232" s="77" t="s">
        <v>152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6"/>
      <c r="X232" s="46"/>
      <c r="Y232" s="46"/>
      <c r="Z232" s="46"/>
      <c r="AA232" s="46">
        <v>0</v>
      </c>
      <c r="AB232" s="46"/>
      <c r="AC232" s="47">
        <f>SUM(C232:AB232)</f>
        <v>0</v>
      </c>
    </row>
    <row r="233" spans="1:29" ht="16.5" thickBot="1">
      <c r="A233" s="70" t="s">
        <v>154</v>
      </c>
      <c r="B233" s="78"/>
      <c r="C233" s="50">
        <f>SUM(C220:C232)</f>
        <v>0</v>
      </c>
      <c r="D233" s="50">
        <f aca="true" t="shared" si="49" ref="D233:V233">SUM(D220:D232)</f>
        <v>0</v>
      </c>
      <c r="E233" s="50">
        <f t="shared" si="49"/>
        <v>0</v>
      </c>
      <c r="F233" s="50">
        <f t="shared" si="49"/>
        <v>0</v>
      </c>
      <c r="G233" s="50">
        <f t="shared" si="49"/>
        <v>0</v>
      </c>
      <c r="H233" s="50">
        <f t="shared" si="49"/>
        <v>0</v>
      </c>
      <c r="I233" s="50">
        <f t="shared" si="49"/>
        <v>18</v>
      </c>
      <c r="J233" s="50">
        <f t="shared" si="49"/>
        <v>1</v>
      </c>
      <c r="K233" s="50">
        <f t="shared" si="49"/>
        <v>1</v>
      </c>
      <c r="L233" s="50">
        <f t="shared" si="49"/>
        <v>0</v>
      </c>
      <c r="M233" s="50">
        <f t="shared" si="49"/>
        <v>0</v>
      </c>
      <c r="N233" s="50">
        <f t="shared" si="49"/>
        <v>0</v>
      </c>
      <c r="O233" s="50">
        <f t="shared" si="49"/>
        <v>7</v>
      </c>
      <c r="P233" s="50">
        <f t="shared" si="49"/>
        <v>669</v>
      </c>
      <c r="Q233" s="50">
        <f t="shared" si="49"/>
        <v>521</v>
      </c>
      <c r="R233" s="50">
        <f t="shared" si="49"/>
        <v>434</v>
      </c>
      <c r="S233" s="50">
        <f t="shared" si="49"/>
        <v>578</v>
      </c>
      <c r="T233" s="50">
        <f t="shared" si="49"/>
        <v>69</v>
      </c>
      <c r="U233" s="50">
        <f t="shared" si="49"/>
        <v>145</v>
      </c>
      <c r="V233" s="50">
        <f t="shared" si="49"/>
        <v>757</v>
      </c>
      <c r="W233" s="50">
        <f aca="true" t="shared" si="50" ref="W233:AC233">SUM(W220:W232)</f>
        <v>341</v>
      </c>
      <c r="X233" s="50">
        <f t="shared" si="50"/>
        <v>0</v>
      </c>
      <c r="Y233" s="50">
        <f t="shared" si="50"/>
        <v>0</v>
      </c>
      <c r="Z233" s="50">
        <f t="shared" si="50"/>
        <v>0</v>
      </c>
      <c r="AA233" s="50">
        <f t="shared" si="50"/>
        <v>0</v>
      </c>
      <c r="AB233" s="50">
        <f t="shared" si="50"/>
        <v>0</v>
      </c>
      <c r="AC233" s="50">
        <f t="shared" si="50"/>
        <v>3541</v>
      </c>
    </row>
    <row r="234" spans="1:29" ht="15.75">
      <c r="A234" s="69" t="s">
        <v>156</v>
      </c>
      <c r="B234" s="76" t="s">
        <v>91</v>
      </c>
      <c r="C234" s="48"/>
      <c r="D234" s="48"/>
      <c r="E234" s="48"/>
      <c r="F234" s="48"/>
      <c r="G234" s="48"/>
      <c r="H234" s="48"/>
      <c r="I234" s="48">
        <v>2</v>
      </c>
      <c r="J234" s="48"/>
      <c r="K234" s="48"/>
      <c r="L234" s="48"/>
      <c r="M234" s="48"/>
      <c r="N234" s="48"/>
      <c r="O234" s="48"/>
      <c r="P234" s="48"/>
      <c r="Q234" s="48">
        <v>7</v>
      </c>
      <c r="R234" s="48">
        <v>0</v>
      </c>
      <c r="S234" s="48"/>
      <c r="T234" s="48"/>
      <c r="U234" s="48"/>
      <c r="V234" s="48"/>
      <c r="W234" s="46"/>
      <c r="X234" s="46"/>
      <c r="Y234" s="46"/>
      <c r="Z234" s="46"/>
      <c r="AA234" s="46">
        <v>0</v>
      </c>
      <c r="AB234" s="46"/>
      <c r="AC234" s="47">
        <f>SUM(C234:AB234)</f>
        <v>9</v>
      </c>
    </row>
    <row r="235" spans="1:29" ht="15.75">
      <c r="A235" s="69" t="s">
        <v>157</v>
      </c>
      <c r="B235" s="76" t="s">
        <v>136</v>
      </c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>
        <v>37</v>
      </c>
      <c r="R235" s="48">
        <v>0</v>
      </c>
      <c r="S235" s="48"/>
      <c r="T235" s="48"/>
      <c r="U235" s="48"/>
      <c r="V235" s="48"/>
      <c r="W235" s="46"/>
      <c r="X235" s="46"/>
      <c r="Y235" s="46"/>
      <c r="Z235" s="46"/>
      <c r="AA235" s="46">
        <v>0</v>
      </c>
      <c r="AB235" s="46"/>
      <c r="AC235" s="47">
        <f>SUM(C235:AB235)</f>
        <v>37</v>
      </c>
    </row>
    <row r="236" spans="1:29" ht="15.75">
      <c r="A236" s="69"/>
      <c r="B236" s="76" t="s">
        <v>137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>
        <v>0</v>
      </c>
      <c r="R236" s="48">
        <v>0</v>
      </c>
      <c r="S236" s="48"/>
      <c r="T236" s="48"/>
      <c r="U236" s="48"/>
      <c r="V236" s="48"/>
      <c r="W236" s="46"/>
      <c r="X236" s="46"/>
      <c r="Y236" s="46"/>
      <c r="Z236" s="46"/>
      <c r="AA236" s="46">
        <v>0</v>
      </c>
      <c r="AB236" s="46"/>
      <c r="AC236" s="47">
        <f>SUM(C236:AB236)</f>
        <v>0</v>
      </c>
    </row>
    <row r="237" spans="1:29" ht="15.75">
      <c r="A237" s="69"/>
      <c r="B237" s="76" t="s">
        <v>138</v>
      </c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6"/>
      <c r="X237" s="46"/>
      <c r="Y237" s="46"/>
      <c r="Z237" s="46"/>
      <c r="AA237" s="46">
        <v>0</v>
      </c>
      <c r="AB237" s="46"/>
      <c r="AC237" s="47">
        <f>SUM(C237:AB237)</f>
        <v>0</v>
      </c>
    </row>
    <row r="238" spans="1:29" ht="16.5" thickBot="1">
      <c r="A238" s="70" t="s">
        <v>154</v>
      </c>
      <c r="B238" s="78"/>
      <c r="C238" s="50">
        <f aca="true" t="shared" si="51" ref="C238:U238">SUM(C234:C237)</f>
        <v>0</v>
      </c>
      <c r="D238" s="50">
        <f t="shared" si="51"/>
        <v>0</v>
      </c>
      <c r="E238" s="50">
        <f t="shared" si="51"/>
        <v>0</v>
      </c>
      <c r="F238" s="50">
        <f t="shared" si="51"/>
        <v>0</v>
      </c>
      <c r="G238" s="50">
        <f t="shared" si="51"/>
        <v>0</v>
      </c>
      <c r="H238" s="50">
        <f t="shared" si="51"/>
        <v>0</v>
      </c>
      <c r="I238" s="50">
        <f t="shared" si="51"/>
        <v>2</v>
      </c>
      <c r="J238" s="50">
        <f t="shared" si="51"/>
        <v>0</v>
      </c>
      <c r="K238" s="50">
        <f t="shared" si="51"/>
        <v>0</v>
      </c>
      <c r="L238" s="50">
        <f t="shared" si="51"/>
        <v>0</v>
      </c>
      <c r="M238" s="50">
        <f t="shared" si="51"/>
        <v>0</v>
      </c>
      <c r="N238" s="50">
        <f t="shared" si="51"/>
        <v>0</v>
      </c>
      <c r="O238" s="50">
        <f t="shared" si="51"/>
        <v>0</v>
      </c>
      <c r="P238" s="50">
        <f t="shared" si="51"/>
        <v>0</v>
      </c>
      <c r="Q238" s="50">
        <f>SUM(Q234:Q237)</f>
        <v>44</v>
      </c>
      <c r="R238" s="50">
        <f t="shared" si="51"/>
        <v>0</v>
      </c>
      <c r="S238" s="50">
        <f t="shared" si="51"/>
        <v>0</v>
      </c>
      <c r="T238" s="50">
        <f t="shared" si="51"/>
        <v>0</v>
      </c>
      <c r="U238" s="50">
        <f t="shared" si="51"/>
        <v>0</v>
      </c>
      <c r="V238" s="50">
        <f aca="true" t="shared" si="52" ref="V238:AC238">SUM(V234:V237)</f>
        <v>0</v>
      </c>
      <c r="W238" s="50">
        <f t="shared" si="52"/>
        <v>0</v>
      </c>
      <c r="X238" s="50">
        <f t="shared" si="52"/>
        <v>0</v>
      </c>
      <c r="Y238" s="50">
        <f t="shared" si="52"/>
        <v>0</v>
      </c>
      <c r="Z238" s="50">
        <f t="shared" si="52"/>
        <v>0</v>
      </c>
      <c r="AA238" s="50">
        <f t="shared" si="52"/>
        <v>0</v>
      </c>
      <c r="AB238" s="50">
        <f t="shared" si="52"/>
        <v>0</v>
      </c>
      <c r="AC238" s="50">
        <f t="shared" si="52"/>
        <v>46</v>
      </c>
    </row>
    <row r="239" spans="1:29" ht="15.75">
      <c r="A239" s="73" t="s">
        <v>140</v>
      </c>
      <c r="B239" s="80" t="s">
        <v>136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>
        <v>389</v>
      </c>
      <c r="R239" s="45">
        <v>3</v>
      </c>
      <c r="S239" s="45"/>
      <c r="T239" s="48"/>
      <c r="U239" s="48"/>
      <c r="V239" s="48"/>
      <c r="W239" s="46"/>
      <c r="X239" s="46"/>
      <c r="Y239" s="46"/>
      <c r="Z239" s="46"/>
      <c r="AA239" s="46">
        <v>0</v>
      </c>
      <c r="AB239" s="46"/>
      <c r="AC239" s="47">
        <f>SUM(C239:AB239)</f>
        <v>392</v>
      </c>
    </row>
    <row r="240" spans="1:29" ht="15.75">
      <c r="A240" s="69"/>
      <c r="B240" s="76" t="s">
        <v>137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>
        <v>8</v>
      </c>
      <c r="S240" s="48"/>
      <c r="T240" s="48"/>
      <c r="U240" s="48"/>
      <c r="V240" s="48"/>
      <c r="W240" s="46"/>
      <c r="X240" s="46"/>
      <c r="Y240" s="46"/>
      <c r="Z240" s="46"/>
      <c r="AA240" s="46">
        <v>0</v>
      </c>
      <c r="AB240" s="46"/>
      <c r="AC240" s="47">
        <f>SUM(C240:AB240)</f>
        <v>8</v>
      </c>
    </row>
    <row r="241" spans="1:29" ht="15.75">
      <c r="A241" s="69"/>
      <c r="B241" s="76" t="s">
        <v>138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>
        <v>0</v>
      </c>
      <c r="S241" s="48">
        <v>7</v>
      </c>
      <c r="T241" s="48"/>
      <c r="U241" s="48"/>
      <c r="V241" s="48"/>
      <c r="W241" s="46"/>
      <c r="X241" s="46"/>
      <c r="Y241" s="46"/>
      <c r="Z241" s="46"/>
      <c r="AA241" s="46">
        <v>0</v>
      </c>
      <c r="AB241" s="46"/>
      <c r="AC241" s="47">
        <f>SUM(C241:AB241)</f>
        <v>7</v>
      </c>
    </row>
    <row r="242" spans="1:29" ht="15.75">
      <c r="A242" s="69"/>
      <c r="B242" s="77" t="s">
        <v>139</v>
      </c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>
        <v>1</v>
      </c>
      <c r="U242" s="48"/>
      <c r="V242" s="48"/>
      <c r="W242" s="46"/>
      <c r="X242" s="46"/>
      <c r="Y242" s="46"/>
      <c r="Z242" s="46"/>
      <c r="AA242" s="46">
        <v>0</v>
      </c>
      <c r="AB242" s="46"/>
      <c r="AC242" s="47">
        <f>SUM(C242:AB242)</f>
        <v>1</v>
      </c>
    </row>
    <row r="243" spans="1:29" ht="15.75">
      <c r="A243" s="69"/>
      <c r="B243" s="77" t="s">
        <v>144</v>
      </c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6"/>
      <c r="X243" s="46"/>
      <c r="Y243" s="46"/>
      <c r="Z243" s="46"/>
      <c r="AA243" s="46">
        <v>0</v>
      </c>
      <c r="AB243" s="46"/>
      <c r="AC243" s="47">
        <f>SUM(C243:AB243)</f>
        <v>0</v>
      </c>
    </row>
    <row r="244" spans="1:29" ht="15.75">
      <c r="A244" s="69"/>
      <c r="B244" s="77" t="s">
        <v>145</v>
      </c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6"/>
      <c r="X244" s="46"/>
      <c r="Y244" s="46"/>
      <c r="Z244" s="46"/>
      <c r="AA244" s="46">
        <v>0</v>
      </c>
      <c r="AB244" s="46"/>
      <c r="AC244" s="47">
        <f>SUM(C244:AB244)</f>
        <v>0</v>
      </c>
    </row>
    <row r="245" spans="1:29" ht="15.75">
      <c r="A245" s="69"/>
      <c r="B245" s="77" t="s">
        <v>146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6"/>
      <c r="X245" s="46"/>
      <c r="Y245" s="46"/>
      <c r="Z245" s="46"/>
      <c r="AA245" s="46">
        <v>0</v>
      </c>
      <c r="AB245" s="46"/>
      <c r="AC245" s="47">
        <f>SUM(C245:AB245)</f>
        <v>0</v>
      </c>
    </row>
    <row r="246" spans="1:29" ht="15.75">
      <c r="A246" s="69"/>
      <c r="B246" s="77" t="s">
        <v>152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6"/>
      <c r="X246" s="46"/>
      <c r="Y246" s="46"/>
      <c r="Z246" s="46"/>
      <c r="AA246" s="46">
        <v>0</v>
      </c>
      <c r="AB246" s="46"/>
      <c r="AC246" s="47">
        <f>SUM(C246:AB246)</f>
        <v>0</v>
      </c>
    </row>
    <row r="247" spans="1:29" ht="16.5" thickBot="1">
      <c r="A247" s="70" t="s">
        <v>154</v>
      </c>
      <c r="B247" s="78"/>
      <c r="C247" s="50">
        <f aca="true" t="shared" si="53" ref="C247:V247">SUM(C239:C246)</f>
        <v>0</v>
      </c>
      <c r="D247" s="50">
        <f t="shared" si="53"/>
        <v>0</v>
      </c>
      <c r="E247" s="50">
        <f t="shared" si="53"/>
        <v>0</v>
      </c>
      <c r="F247" s="50">
        <f t="shared" si="53"/>
        <v>0</v>
      </c>
      <c r="G247" s="50">
        <f t="shared" si="53"/>
        <v>0</v>
      </c>
      <c r="H247" s="50">
        <f t="shared" si="53"/>
        <v>0</v>
      </c>
      <c r="I247" s="50">
        <f t="shared" si="53"/>
        <v>0</v>
      </c>
      <c r="J247" s="50">
        <f t="shared" si="53"/>
        <v>0</v>
      </c>
      <c r="K247" s="50">
        <f t="shared" si="53"/>
        <v>0</v>
      </c>
      <c r="L247" s="50">
        <f t="shared" si="53"/>
        <v>0</v>
      </c>
      <c r="M247" s="50">
        <f t="shared" si="53"/>
        <v>0</v>
      </c>
      <c r="N247" s="50">
        <f t="shared" si="53"/>
        <v>0</v>
      </c>
      <c r="O247" s="50">
        <f t="shared" si="53"/>
        <v>0</v>
      </c>
      <c r="P247" s="50">
        <f t="shared" si="53"/>
        <v>0</v>
      </c>
      <c r="Q247" s="50">
        <f t="shared" si="53"/>
        <v>389</v>
      </c>
      <c r="R247" s="50">
        <f t="shared" si="53"/>
        <v>11</v>
      </c>
      <c r="S247" s="50">
        <f t="shared" si="53"/>
        <v>7</v>
      </c>
      <c r="T247" s="50">
        <f t="shared" si="53"/>
        <v>1</v>
      </c>
      <c r="U247" s="50">
        <f t="shared" si="53"/>
        <v>0</v>
      </c>
      <c r="V247" s="50">
        <f t="shared" si="53"/>
        <v>0</v>
      </c>
      <c r="W247" s="50">
        <f aca="true" t="shared" si="54" ref="W247:AC247">SUM(W239:W246)</f>
        <v>0</v>
      </c>
      <c r="X247" s="50">
        <f t="shared" si="54"/>
        <v>0</v>
      </c>
      <c r="Y247" s="50">
        <f t="shared" si="54"/>
        <v>0</v>
      </c>
      <c r="Z247" s="50">
        <f t="shared" si="54"/>
        <v>0</v>
      </c>
      <c r="AA247" s="50">
        <f t="shared" si="54"/>
        <v>0</v>
      </c>
      <c r="AB247" s="50">
        <f t="shared" si="54"/>
        <v>0</v>
      </c>
      <c r="AC247" s="50">
        <f t="shared" si="54"/>
        <v>408</v>
      </c>
    </row>
    <row r="248" spans="1:29" ht="15.75">
      <c r="A248" s="69" t="s">
        <v>124</v>
      </c>
      <c r="B248" s="76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6"/>
      <c r="X248" s="46"/>
      <c r="Y248" s="46"/>
      <c r="Z248" s="46"/>
      <c r="AA248" s="46"/>
      <c r="AB248" s="46"/>
      <c r="AC248" s="47"/>
    </row>
    <row r="249" spans="1:29" ht="15.75">
      <c r="A249" s="69"/>
      <c r="B249" s="76" t="s">
        <v>81</v>
      </c>
      <c r="C249" s="48">
        <f aca="true" t="shared" si="55" ref="C249:P249">C183+C194+C205+C220</f>
        <v>0</v>
      </c>
      <c r="D249" s="48">
        <f t="shared" si="55"/>
        <v>0</v>
      </c>
      <c r="E249" s="48">
        <f t="shared" si="55"/>
        <v>0</v>
      </c>
      <c r="F249" s="48">
        <f t="shared" si="55"/>
        <v>0</v>
      </c>
      <c r="G249" s="48">
        <f t="shared" si="55"/>
        <v>0</v>
      </c>
      <c r="H249" s="48">
        <f t="shared" si="55"/>
        <v>2</v>
      </c>
      <c r="I249" s="48">
        <f t="shared" si="55"/>
        <v>1385</v>
      </c>
      <c r="J249" s="48">
        <f t="shared" si="55"/>
        <v>25</v>
      </c>
      <c r="K249" s="48">
        <f t="shared" si="55"/>
        <v>-1</v>
      </c>
      <c r="L249" s="48">
        <f t="shared" si="55"/>
        <v>0</v>
      </c>
      <c r="M249" s="48">
        <f t="shared" si="55"/>
        <v>0</v>
      </c>
      <c r="N249" s="48">
        <f t="shared" si="55"/>
        <v>0</v>
      </c>
      <c r="O249" s="48">
        <f t="shared" si="55"/>
        <v>0</v>
      </c>
      <c r="P249" s="48">
        <f t="shared" si="55"/>
        <v>0</v>
      </c>
      <c r="Q249" s="48">
        <f>Q183+Q194+Q205+Q220</f>
        <v>0</v>
      </c>
      <c r="R249" s="48">
        <f aca="true" t="shared" si="56" ref="R249:AA249">R183+R194+R205+R220</f>
        <v>0</v>
      </c>
      <c r="S249" s="48">
        <f t="shared" si="56"/>
        <v>0</v>
      </c>
      <c r="T249" s="48">
        <f t="shared" si="56"/>
        <v>0</v>
      </c>
      <c r="U249" s="48">
        <f t="shared" si="56"/>
        <v>0</v>
      </c>
      <c r="V249" s="48">
        <f t="shared" si="56"/>
        <v>0</v>
      </c>
      <c r="W249" s="48">
        <f t="shared" si="56"/>
        <v>0</v>
      </c>
      <c r="X249" s="48">
        <f t="shared" si="56"/>
        <v>0</v>
      </c>
      <c r="Y249" s="48">
        <f t="shared" si="56"/>
        <v>0</v>
      </c>
      <c r="Z249" s="48">
        <f t="shared" si="56"/>
        <v>0</v>
      </c>
      <c r="AA249" s="48">
        <f t="shared" si="56"/>
        <v>0</v>
      </c>
      <c r="AB249" s="46"/>
      <c r="AC249" s="47">
        <f>SUM(C249:AB249)</f>
        <v>1411</v>
      </c>
    </row>
    <row r="250" spans="1:29" ht="15.75">
      <c r="A250" s="69"/>
      <c r="B250" s="76" t="s">
        <v>82</v>
      </c>
      <c r="C250" s="48">
        <f aca="true" t="shared" si="57" ref="C250:P250">C184+C195+C206+C221</f>
        <v>0</v>
      </c>
      <c r="D250" s="48">
        <f t="shared" si="57"/>
        <v>0</v>
      </c>
      <c r="E250" s="48">
        <f t="shared" si="57"/>
        <v>0</v>
      </c>
      <c r="F250" s="48">
        <f t="shared" si="57"/>
        <v>0</v>
      </c>
      <c r="G250" s="48">
        <f t="shared" si="57"/>
        <v>0</v>
      </c>
      <c r="H250" s="48">
        <f t="shared" si="57"/>
        <v>0</v>
      </c>
      <c r="I250" s="48">
        <f t="shared" si="57"/>
        <v>5</v>
      </c>
      <c r="J250" s="48">
        <f t="shared" si="57"/>
        <v>43</v>
      </c>
      <c r="K250" s="48">
        <f t="shared" si="57"/>
        <v>3</v>
      </c>
      <c r="L250" s="48">
        <f t="shared" si="57"/>
        <v>0</v>
      </c>
      <c r="M250" s="48">
        <f t="shared" si="57"/>
        <v>0</v>
      </c>
      <c r="N250" s="48">
        <f t="shared" si="57"/>
        <v>0</v>
      </c>
      <c r="O250" s="48">
        <f t="shared" si="57"/>
        <v>0</v>
      </c>
      <c r="P250" s="48">
        <f t="shared" si="57"/>
        <v>0</v>
      </c>
      <c r="Q250" s="48">
        <f>Q184+Q195+Q206+Q221</f>
        <v>0</v>
      </c>
      <c r="R250" s="48">
        <f aca="true" t="shared" si="58" ref="R250:AA250">R184+R195+R206+R221</f>
        <v>0</v>
      </c>
      <c r="S250" s="48">
        <f t="shared" si="58"/>
        <v>0</v>
      </c>
      <c r="T250" s="48">
        <f t="shared" si="58"/>
        <v>0</v>
      </c>
      <c r="U250" s="48">
        <f t="shared" si="58"/>
        <v>0</v>
      </c>
      <c r="V250" s="48">
        <f t="shared" si="58"/>
        <v>0</v>
      </c>
      <c r="W250" s="48">
        <f t="shared" si="58"/>
        <v>0</v>
      </c>
      <c r="X250" s="48">
        <f t="shared" si="58"/>
        <v>0</v>
      </c>
      <c r="Y250" s="48">
        <f t="shared" si="58"/>
        <v>0</v>
      </c>
      <c r="Z250" s="48">
        <f t="shared" si="58"/>
        <v>0</v>
      </c>
      <c r="AA250" s="48">
        <f t="shared" si="58"/>
        <v>0</v>
      </c>
      <c r="AB250" s="46"/>
      <c r="AC250" s="47">
        <f>SUM(C250:AB250)</f>
        <v>51</v>
      </c>
    </row>
    <row r="251" spans="1:29" ht="15.75">
      <c r="A251" s="69"/>
      <c r="B251" s="76" t="s">
        <v>83</v>
      </c>
      <c r="C251" s="48">
        <f aca="true" t="shared" si="59" ref="C251:P251">C185+C222</f>
        <v>0</v>
      </c>
      <c r="D251" s="48">
        <f t="shared" si="59"/>
        <v>0</v>
      </c>
      <c r="E251" s="48">
        <f t="shared" si="59"/>
        <v>0</v>
      </c>
      <c r="F251" s="48">
        <f t="shared" si="59"/>
        <v>0</v>
      </c>
      <c r="G251" s="48">
        <f t="shared" si="59"/>
        <v>0</v>
      </c>
      <c r="H251" s="48">
        <f t="shared" si="59"/>
        <v>0</v>
      </c>
      <c r="I251" s="48">
        <f t="shared" si="59"/>
        <v>0</v>
      </c>
      <c r="J251" s="48">
        <f t="shared" si="59"/>
        <v>0</v>
      </c>
      <c r="K251" s="48">
        <f t="shared" si="59"/>
        <v>31</v>
      </c>
      <c r="L251" s="48">
        <f t="shared" si="59"/>
        <v>2</v>
      </c>
      <c r="M251" s="48">
        <f t="shared" si="59"/>
        <v>0</v>
      </c>
      <c r="N251" s="48">
        <f t="shared" si="59"/>
        <v>0</v>
      </c>
      <c r="O251" s="48">
        <f t="shared" si="59"/>
        <v>0</v>
      </c>
      <c r="P251" s="48">
        <f t="shared" si="59"/>
        <v>0</v>
      </c>
      <c r="Q251" s="48">
        <f aca="true" t="shared" si="60" ref="Q251:AA251">Q185+Q222</f>
        <v>0</v>
      </c>
      <c r="R251" s="48">
        <f t="shared" si="60"/>
        <v>0</v>
      </c>
      <c r="S251" s="48">
        <f t="shared" si="60"/>
        <v>0</v>
      </c>
      <c r="T251" s="48">
        <f t="shared" si="60"/>
        <v>0</v>
      </c>
      <c r="U251" s="48">
        <f t="shared" si="60"/>
        <v>0</v>
      </c>
      <c r="V251" s="48">
        <f t="shared" si="60"/>
        <v>0</v>
      </c>
      <c r="W251" s="48">
        <f t="shared" si="60"/>
        <v>0</v>
      </c>
      <c r="X251" s="48">
        <f t="shared" si="60"/>
        <v>0</v>
      </c>
      <c r="Y251" s="48">
        <f t="shared" si="60"/>
        <v>0</v>
      </c>
      <c r="Z251" s="48">
        <f t="shared" si="60"/>
        <v>0</v>
      </c>
      <c r="AA251" s="48">
        <f t="shared" si="60"/>
        <v>0</v>
      </c>
      <c r="AB251" s="46"/>
      <c r="AC251" s="47">
        <f>SUM(C251:AB251)</f>
        <v>33</v>
      </c>
    </row>
    <row r="252" spans="1:29" ht="15.75">
      <c r="A252" s="69"/>
      <c r="B252" s="76" t="s">
        <v>84</v>
      </c>
      <c r="C252" s="48">
        <f aca="true" t="shared" si="61" ref="C252:P252">C207</f>
        <v>0</v>
      </c>
      <c r="D252" s="48">
        <f t="shared" si="61"/>
        <v>0</v>
      </c>
      <c r="E252" s="48">
        <f t="shared" si="61"/>
        <v>0</v>
      </c>
      <c r="F252" s="48">
        <f t="shared" si="61"/>
        <v>0</v>
      </c>
      <c r="G252" s="48">
        <f t="shared" si="61"/>
        <v>0</v>
      </c>
      <c r="H252" s="48">
        <f t="shared" si="61"/>
        <v>0</v>
      </c>
      <c r="I252" s="48">
        <f t="shared" si="61"/>
        <v>0</v>
      </c>
      <c r="J252" s="48">
        <f t="shared" si="61"/>
        <v>0</v>
      </c>
      <c r="K252" s="48">
        <f t="shared" si="61"/>
        <v>0</v>
      </c>
      <c r="L252" s="48">
        <f t="shared" si="61"/>
        <v>1</v>
      </c>
      <c r="M252" s="48">
        <f t="shared" si="61"/>
        <v>0</v>
      </c>
      <c r="N252" s="48">
        <f t="shared" si="61"/>
        <v>0</v>
      </c>
      <c r="O252" s="48">
        <f t="shared" si="61"/>
        <v>0</v>
      </c>
      <c r="P252" s="48">
        <f t="shared" si="61"/>
        <v>0</v>
      </c>
      <c r="Q252" s="48">
        <f aca="true" t="shared" si="62" ref="Q252:AA252">Q207</f>
        <v>0</v>
      </c>
      <c r="R252" s="48">
        <f t="shared" si="62"/>
        <v>0</v>
      </c>
      <c r="S252" s="48">
        <f t="shared" si="62"/>
        <v>0</v>
      </c>
      <c r="T252" s="48">
        <f t="shared" si="62"/>
        <v>0</v>
      </c>
      <c r="U252" s="48">
        <f t="shared" si="62"/>
        <v>0</v>
      </c>
      <c r="V252" s="48">
        <f t="shared" si="62"/>
        <v>0</v>
      </c>
      <c r="W252" s="48">
        <f t="shared" si="62"/>
        <v>0</v>
      </c>
      <c r="X252" s="48">
        <f t="shared" si="62"/>
        <v>0</v>
      </c>
      <c r="Y252" s="48">
        <f t="shared" si="62"/>
        <v>0</v>
      </c>
      <c r="Z252" s="48">
        <f t="shared" si="62"/>
        <v>0</v>
      </c>
      <c r="AA252" s="48">
        <f t="shared" si="62"/>
        <v>0</v>
      </c>
      <c r="AB252" s="46"/>
      <c r="AC252" s="47">
        <f>SUM(C252:AB252)</f>
        <v>1</v>
      </c>
    </row>
    <row r="253" spans="1:29" ht="15.75">
      <c r="A253" s="69"/>
      <c r="B253" s="76" t="s">
        <v>94</v>
      </c>
      <c r="C253" s="48">
        <f aca="true" t="shared" si="63" ref="C253:P253">C208</f>
        <v>0</v>
      </c>
      <c r="D253" s="48">
        <f t="shared" si="63"/>
        <v>0</v>
      </c>
      <c r="E253" s="48">
        <f t="shared" si="63"/>
        <v>0</v>
      </c>
      <c r="F253" s="48">
        <f t="shared" si="63"/>
        <v>0</v>
      </c>
      <c r="G253" s="48">
        <f t="shared" si="63"/>
        <v>0</v>
      </c>
      <c r="H253" s="48">
        <f t="shared" si="63"/>
        <v>0</v>
      </c>
      <c r="I253" s="48">
        <f t="shared" si="63"/>
        <v>0</v>
      </c>
      <c r="J253" s="48">
        <f t="shared" si="63"/>
        <v>0</v>
      </c>
      <c r="K253" s="48">
        <f t="shared" si="63"/>
        <v>0</v>
      </c>
      <c r="L253" s="48">
        <f t="shared" si="63"/>
        <v>0</v>
      </c>
      <c r="M253" s="48">
        <f t="shared" si="63"/>
        <v>0</v>
      </c>
      <c r="N253" s="48">
        <f t="shared" si="63"/>
        <v>2</v>
      </c>
      <c r="O253" s="48">
        <f t="shared" si="63"/>
        <v>0</v>
      </c>
      <c r="P253" s="48">
        <f t="shared" si="63"/>
        <v>0</v>
      </c>
      <c r="Q253" s="48">
        <f aca="true" t="shared" si="64" ref="Q253:AA253">Q208</f>
        <v>0</v>
      </c>
      <c r="R253" s="48">
        <f t="shared" si="64"/>
        <v>0</v>
      </c>
      <c r="S253" s="48">
        <f t="shared" si="64"/>
        <v>0</v>
      </c>
      <c r="T253" s="48">
        <f t="shared" si="64"/>
        <v>0</v>
      </c>
      <c r="U253" s="48">
        <f t="shared" si="64"/>
        <v>0</v>
      </c>
      <c r="V253" s="48">
        <f t="shared" si="64"/>
        <v>0</v>
      </c>
      <c r="W253" s="48">
        <f t="shared" si="64"/>
        <v>0</v>
      </c>
      <c r="X253" s="48">
        <f t="shared" si="64"/>
        <v>0</v>
      </c>
      <c r="Y253" s="48">
        <f t="shared" si="64"/>
        <v>0</v>
      </c>
      <c r="Z253" s="48">
        <f t="shared" si="64"/>
        <v>0</v>
      </c>
      <c r="AA253" s="48">
        <f t="shared" si="64"/>
        <v>0</v>
      </c>
      <c r="AB253" s="46"/>
      <c r="AC253" s="47">
        <f>SUM(C253:AB253)</f>
        <v>2</v>
      </c>
    </row>
    <row r="254" spans="1:29" ht="15.75">
      <c r="A254" s="69"/>
      <c r="B254" s="76" t="s">
        <v>90</v>
      </c>
      <c r="C254" s="48">
        <f aca="true" t="shared" si="65" ref="C254:P254">C186+C209+C223</f>
        <v>0</v>
      </c>
      <c r="D254" s="48">
        <f t="shared" si="65"/>
        <v>0</v>
      </c>
      <c r="E254" s="48">
        <f t="shared" si="65"/>
        <v>0</v>
      </c>
      <c r="F254" s="48">
        <f t="shared" si="65"/>
        <v>0</v>
      </c>
      <c r="G254" s="48">
        <f t="shared" si="65"/>
        <v>0</v>
      </c>
      <c r="H254" s="48">
        <f t="shared" si="65"/>
        <v>0</v>
      </c>
      <c r="I254" s="48">
        <f t="shared" si="65"/>
        <v>0</v>
      </c>
      <c r="J254" s="48">
        <f t="shared" si="65"/>
        <v>0</v>
      </c>
      <c r="K254" s="48">
        <f t="shared" si="65"/>
        <v>0</v>
      </c>
      <c r="L254" s="48">
        <f t="shared" si="65"/>
        <v>0</v>
      </c>
      <c r="M254" s="48">
        <f t="shared" si="65"/>
        <v>0</v>
      </c>
      <c r="N254" s="48">
        <f t="shared" si="65"/>
        <v>0</v>
      </c>
      <c r="O254" s="48">
        <f t="shared" si="65"/>
        <v>7</v>
      </c>
      <c r="P254" s="48">
        <f t="shared" si="65"/>
        <v>1</v>
      </c>
      <c r="Q254" s="48">
        <f>Q186+Q209+Q223</f>
        <v>0</v>
      </c>
      <c r="R254" s="48">
        <f aca="true" t="shared" si="66" ref="R254:AA254">R186+R209+R223</f>
        <v>0</v>
      </c>
      <c r="S254" s="48">
        <f t="shared" si="66"/>
        <v>0</v>
      </c>
      <c r="T254" s="48">
        <f t="shared" si="66"/>
        <v>0</v>
      </c>
      <c r="U254" s="48">
        <f t="shared" si="66"/>
        <v>0</v>
      </c>
      <c r="V254" s="48">
        <f t="shared" si="66"/>
        <v>0</v>
      </c>
      <c r="W254" s="48">
        <f t="shared" si="66"/>
        <v>0</v>
      </c>
      <c r="X254" s="48">
        <f t="shared" si="66"/>
        <v>0</v>
      </c>
      <c r="Y254" s="48">
        <f t="shared" si="66"/>
        <v>0</v>
      </c>
      <c r="Z254" s="48">
        <f t="shared" si="66"/>
        <v>0</v>
      </c>
      <c r="AA254" s="48">
        <f t="shared" si="66"/>
        <v>0</v>
      </c>
      <c r="AB254" s="46"/>
      <c r="AC254" s="47">
        <f>SUM(C254:AB254)</f>
        <v>8</v>
      </c>
    </row>
    <row r="255" spans="1:29" ht="15.75">
      <c r="A255" s="69"/>
      <c r="B255" s="76" t="s">
        <v>91</v>
      </c>
      <c r="C255" s="48">
        <f aca="true" t="shared" si="67" ref="C255:P255">C187+C196+C210+C224+C234</f>
        <v>0</v>
      </c>
      <c r="D255" s="48">
        <f t="shared" si="67"/>
        <v>0</v>
      </c>
      <c r="E255" s="48">
        <f t="shared" si="67"/>
        <v>0</v>
      </c>
      <c r="F255" s="48">
        <f t="shared" si="67"/>
        <v>0</v>
      </c>
      <c r="G255" s="48">
        <f t="shared" si="67"/>
        <v>0</v>
      </c>
      <c r="H255" s="48">
        <f t="shared" si="67"/>
        <v>0</v>
      </c>
      <c r="I255" s="48">
        <f t="shared" si="67"/>
        <v>2</v>
      </c>
      <c r="J255" s="48">
        <f t="shared" si="67"/>
        <v>0</v>
      </c>
      <c r="K255" s="48">
        <f t="shared" si="67"/>
        <v>0</v>
      </c>
      <c r="L255" s="48">
        <f t="shared" si="67"/>
        <v>0</v>
      </c>
      <c r="M255" s="48">
        <f t="shared" si="67"/>
        <v>0</v>
      </c>
      <c r="N255" s="48">
        <f t="shared" si="67"/>
        <v>0</v>
      </c>
      <c r="O255" s="48">
        <f t="shared" si="67"/>
        <v>5</v>
      </c>
      <c r="P255" s="48">
        <f t="shared" si="67"/>
        <v>6495</v>
      </c>
      <c r="Q255" s="48">
        <f>Q187+Q196+Q210+Q224+Q234</f>
        <v>1129</v>
      </c>
      <c r="R255" s="48">
        <f aca="true" t="shared" si="68" ref="R255:AA255">R187+R196+R210+R224+R234</f>
        <v>6</v>
      </c>
      <c r="S255" s="48">
        <f t="shared" si="68"/>
        <v>0</v>
      </c>
      <c r="T255" s="48">
        <f t="shared" si="68"/>
        <v>0</v>
      </c>
      <c r="U255" s="48">
        <f t="shared" si="68"/>
        <v>0</v>
      </c>
      <c r="V255" s="48">
        <f t="shared" si="68"/>
        <v>0</v>
      </c>
      <c r="W255" s="48">
        <f t="shared" si="68"/>
        <v>0</v>
      </c>
      <c r="X255" s="48">
        <f t="shared" si="68"/>
        <v>0</v>
      </c>
      <c r="Y255" s="48">
        <f t="shared" si="68"/>
        <v>0</v>
      </c>
      <c r="Z255" s="48">
        <f t="shared" si="68"/>
        <v>0</v>
      </c>
      <c r="AA255" s="48">
        <f t="shared" si="68"/>
        <v>0</v>
      </c>
      <c r="AB255" s="46"/>
      <c r="AC255" s="47">
        <f>SUM(C255:AB255)</f>
        <v>7637</v>
      </c>
    </row>
    <row r="256" spans="1:29" ht="15.75">
      <c r="A256" s="69"/>
      <c r="B256" s="77" t="s">
        <v>136</v>
      </c>
      <c r="C256" s="48">
        <f aca="true" t="shared" si="69" ref="C256:P256">C188+C197+C211+C225+C235+C239</f>
        <v>0</v>
      </c>
      <c r="D256" s="48">
        <f t="shared" si="69"/>
        <v>0</v>
      </c>
      <c r="E256" s="48">
        <f t="shared" si="69"/>
        <v>0</v>
      </c>
      <c r="F256" s="48">
        <f t="shared" si="69"/>
        <v>0</v>
      </c>
      <c r="G256" s="48">
        <f t="shared" si="69"/>
        <v>0</v>
      </c>
      <c r="H256" s="48">
        <f t="shared" si="69"/>
        <v>0</v>
      </c>
      <c r="I256" s="48">
        <f t="shared" si="69"/>
        <v>0</v>
      </c>
      <c r="J256" s="48">
        <f t="shared" si="69"/>
        <v>0</v>
      </c>
      <c r="K256" s="48">
        <f t="shared" si="69"/>
        <v>0</v>
      </c>
      <c r="L256" s="48">
        <f t="shared" si="69"/>
        <v>0</v>
      </c>
      <c r="M256" s="48">
        <f t="shared" si="69"/>
        <v>0</v>
      </c>
      <c r="N256" s="48">
        <f t="shared" si="69"/>
        <v>0</v>
      </c>
      <c r="O256" s="48">
        <f t="shared" si="69"/>
        <v>0</v>
      </c>
      <c r="P256" s="48">
        <f t="shared" si="69"/>
        <v>38</v>
      </c>
      <c r="Q256" s="48">
        <f>Q188+Q197+Q211+Q225+Q235+Q239</f>
        <v>6933</v>
      </c>
      <c r="R256" s="48">
        <f aca="true" t="shared" si="70" ref="R256:AA256">R188+R197+R211+R225+R235+R239</f>
        <v>646</v>
      </c>
      <c r="S256" s="48">
        <f t="shared" si="70"/>
        <v>0</v>
      </c>
      <c r="T256" s="48">
        <f t="shared" si="70"/>
        <v>0</v>
      </c>
      <c r="U256" s="48">
        <f t="shared" si="70"/>
        <v>0</v>
      </c>
      <c r="V256" s="48">
        <f t="shared" si="70"/>
        <v>0</v>
      </c>
      <c r="W256" s="48">
        <f t="shared" si="70"/>
        <v>0</v>
      </c>
      <c r="X256" s="48">
        <f t="shared" si="70"/>
        <v>0</v>
      </c>
      <c r="Y256" s="48">
        <f t="shared" si="70"/>
        <v>0</v>
      </c>
      <c r="Z256" s="48">
        <f t="shared" si="70"/>
        <v>0</v>
      </c>
      <c r="AA256" s="48">
        <f t="shared" si="70"/>
        <v>0</v>
      </c>
      <c r="AB256" s="46"/>
      <c r="AC256" s="47">
        <f>SUM(C256:AB256)</f>
        <v>7617</v>
      </c>
    </row>
    <row r="257" spans="1:29" ht="15.75">
      <c r="A257" s="69"/>
      <c r="B257" s="77" t="s">
        <v>137</v>
      </c>
      <c r="C257" s="48">
        <f aca="true" t="shared" si="71" ref="C257:P257">C189+C198+C212+C226+C236+C240</f>
        <v>0</v>
      </c>
      <c r="D257" s="48">
        <f t="shared" si="71"/>
        <v>0</v>
      </c>
      <c r="E257" s="48">
        <f t="shared" si="71"/>
        <v>0</v>
      </c>
      <c r="F257" s="48">
        <f t="shared" si="71"/>
        <v>0</v>
      </c>
      <c r="G257" s="48">
        <f t="shared" si="71"/>
        <v>0</v>
      </c>
      <c r="H257" s="48">
        <f t="shared" si="71"/>
        <v>0</v>
      </c>
      <c r="I257" s="48">
        <f t="shared" si="71"/>
        <v>0</v>
      </c>
      <c r="J257" s="48">
        <f t="shared" si="71"/>
        <v>0</v>
      </c>
      <c r="K257" s="48">
        <f t="shared" si="71"/>
        <v>0</v>
      </c>
      <c r="L257" s="48">
        <f t="shared" si="71"/>
        <v>0</v>
      </c>
      <c r="M257" s="48">
        <f t="shared" si="71"/>
        <v>0</v>
      </c>
      <c r="N257" s="48">
        <f t="shared" si="71"/>
        <v>0</v>
      </c>
      <c r="O257" s="48">
        <f t="shared" si="71"/>
        <v>0</v>
      </c>
      <c r="P257" s="48">
        <f t="shared" si="71"/>
        <v>0</v>
      </c>
      <c r="Q257" s="48">
        <f>Q189+Q198+Q212+Q226+Q236+Q240</f>
        <v>0</v>
      </c>
      <c r="R257" s="48">
        <f aca="true" t="shared" si="72" ref="R257:AA257">R189+R198+R212+R226+R236+R240</f>
        <v>6154</v>
      </c>
      <c r="S257" s="48">
        <f t="shared" si="72"/>
        <v>62</v>
      </c>
      <c r="T257" s="48">
        <f t="shared" si="72"/>
        <v>0</v>
      </c>
      <c r="U257" s="48">
        <f t="shared" si="72"/>
        <v>0</v>
      </c>
      <c r="V257" s="48">
        <f t="shared" si="72"/>
        <v>0</v>
      </c>
      <c r="W257" s="48">
        <f t="shared" si="72"/>
        <v>0</v>
      </c>
      <c r="X257" s="48">
        <f t="shared" si="72"/>
        <v>0</v>
      </c>
      <c r="Y257" s="48">
        <f t="shared" si="72"/>
        <v>0</v>
      </c>
      <c r="Z257" s="48">
        <f t="shared" si="72"/>
        <v>0</v>
      </c>
      <c r="AA257" s="48">
        <f t="shared" si="72"/>
        <v>0</v>
      </c>
      <c r="AB257" s="46"/>
      <c r="AC257" s="47">
        <f>SUM(C257:AB257)</f>
        <v>6216</v>
      </c>
    </row>
    <row r="258" spans="1:29" ht="15.75">
      <c r="A258" s="69"/>
      <c r="B258" s="77" t="s">
        <v>138</v>
      </c>
      <c r="C258" s="48">
        <f aca="true" t="shared" si="73" ref="C258:P258">SUM(C241,C237,C227,C213,C199,C190)</f>
        <v>0</v>
      </c>
      <c r="D258" s="48">
        <f t="shared" si="73"/>
        <v>0</v>
      </c>
      <c r="E258" s="48">
        <f t="shared" si="73"/>
        <v>0</v>
      </c>
      <c r="F258" s="48">
        <f t="shared" si="73"/>
        <v>0</v>
      </c>
      <c r="G258" s="48">
        <f t="shared" si="73"/>
        <v>0</v>
      </c>
      <c r="H258" s="48">
        <f t="shared" si="73"/>
        <v>0</v>
      </c>
      <c r="I258" s="48">
        <f t="shared" si="73"/>
        <v>0</v>
      </c>
      <c r="J258" s="48">
        <f t="shared" si="73"/>
        <v>0</v>
      </c>
      <c r="K258" s="48">
        <f t="shared" si="73"/>
        <v>0</v>
      </c>
      <c r="L258" s="48">
        <f t="shared" si="73"/>
        <v>0</v>
      </c>
      <c r="M258" s="48">
        <f t="shared" si="73"/>
        <v>0</v>
      </c>
      <c r="N258" s="48">
        <f t="shared" si="73"/>
        <v>0</v>
      </c>
      <c r="O258" s="48">
        <f t="shared" si="73"/>
        <v>0</v>
      </c>
      <c r="P258" s="48">
        <f t="shared" si="73"/>
        <v>0</v>
      </c>
      <c r="Q258" s="48">
        <f>SUM(Q241,Q237,Q227,Q213,Q199,Q190)</f>
        <v>0</v>
      </c>
      <c r="R258" s="48">
        <f>SUM(R241,R237,R227,R213,R199,R190)</f>
        <v>16</v>
      </c>
      <c r="S258" s="48">
        <f>S190+S199+S213+S227+S237+S241</f>
        <v>2343</v>
      </c>
      <c r="T258" s="48">
        <f aca="true" t="shared" si="74" ref="T258:AA258">T190+T199+T213+T227+T237+T241</f>
        <v>3</v>
      </c>
      <c r="U258" s="48">
        <f t="shared" si="74"/>
        <v>0</v>
      </c>
      <c r="V258" s="48">
        <f t="shared" si="74"/>
        <v>0</v>
      </c>
      <c r="W258" s="48">
        <f t="shared" si="74"/>
        <v>0</v>
      </c>
      <c r="X258" s="48">
        <f t="shared" si="74"/>
        <v>0</v>
      </c>
      <c r="Y258" s="48">
        <f t="shared" si="74"/>
        <v>0</v>
      </c>
      <c r="Z258" s="48">
        <f t="shared" si="74"/>
        <v>0</v>
      </c>
      <c r="AA258" s="48">
        <f t="shared" si="74"/>
        <v>0</v>
      </c>
      <c r="AB258" s="46"/>
      <c r="AC258" s="47">
        <f>SUM(C258:AB258)</f>
        <v>2362</v>
      </c>
    </row>
    <row r="259" spans="1:29" ht="15.75">
      <c r="A259" s="69"/>
      <c r="B259" s="77" t="s">
        <v>139</v>
      </c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>
        <f>S214+S228+S242</f>
        <v>0</v>
      </c>
      <c r="T259" s="48">
        <f aca="true" t="shared" si="75" ref="T259:AA259">T214+T228+T242</f>
        <v>624</v>
      </c>
      <c r="U259" s="48">
        <f t="shared" si="75"/>
        <v>88</v>
      </c>
      <c r="V259" s="48">
        <f t="shared" si="75"/>
        <v>0</v>
      </c>
      <c r="W259" s="48">
        <f t="shared" si="75"/>
        <v>0</v>
      </c>
      <c r="X259" s="48">
        <f t="shared" si="75"/>
        <v>0</v>
      </c>
      <c r="Y259" s="48">
        <f t="shared" si="75"/>
        <v>0</v>
      </c>
      <c r="Z259" s="48">
        <f t="shared" si="75"/>
        <v>0</v>
      </c>
      <c r="AA259" s="48">
        <f t="shared" si="75"/>
        <v>0</v>
      </c>
      <c r="AB259" s="46"/>
      <c r="AC259" s="47">
        <f>SUM(C259:AB259)</f>
        <v>712</v>
      </c>
    </row>
    <row r="260" spans="1:29" ht="15.75">
      <c r="A260" s="69"/>
      <c r="B260" s="77" t="s">
        <v>144</v>
      </c>
      <c r="C260" s="48">
        <f aca="true" t="shared" si="76" ref="C260:P260">SUM(C243,C229,C215,C200,C174,C169)</f>
        <v>0</v>
      </c>
      <c r="D260" s="48">
        <f t="shared" si="76"/>
        <v>0</v>
      </c>
      <c r="E260" s="48">
        <f t="shared" si="76"/>
        <v>0</v>
      </c>
      <c r="F260" s="48">
        <f t="shared" si="76"/>
        <v>0</v>
      </c>
      <c r="G260" s="48">
        <f t="shared" si="76"/>
        <v>0</v>
      </c>
      <c r="H260" s="48">
        <f t="shared" si="76"/>
        <v>0</v>
      </c>
      <c r="I260" s="48">
        <f t="shared" si="76"/>
        <v>0</v>
      </c>
      <c r="J260" s="48">
        <f t="shared" si="76"/>
        <v>0</v>
      </c>
      <c r="K260" s="48">
        <f t="shared" si="76"/>
        <v>0</v>
      </c>
      <c r="L260" s="48">
        <f t="shared" si="76"/>
        <v>0</v>
      </c>
      <c r="M260" s="48">
        <f t="shared" si="76"/>
        <v>0</v>
      </c>
      <c r="N260" s="48">
        <f t="shared" si="76"/>
        <v>0</v>
      </c>
      <c r="O260" s="48">
        <f t="shared" si="76"/>
        <v>0</v>
      </c>
      <c r="P260" s="48">
        <f t="shared" si="76"/>
        <v>0</v>
      </c>
      <c r="Q260" s="48">
        <f>SUM(Q243,Q229,Q215,Q200,Q174,Q169)</f>
        <v>0</v>
      </c>
      <c r="R260" s="48">
        <f>SUM(R243,R229,R215,R200,R174,R169)</f>
        <v>0</v>
      </c>
      <c r="S260" s="48">
        <f>SUM(S243,S229,S215,S200,S174,S169)</f>
        <v>0</v>
      </c>
      <c r="T260" s="48">
        <f aca="true" t="shared" si="77" ref="T260:AA260">SUM(T243,T229,T215,T200,T174,T169)</f>
        <v>1</v>
      </c>
      <c r="U260" s="48">
        <f t="shared" si="77"/>
        <v>249</v>
      </c>
      <c r="V260" s="48">
        <f t="shared" si="77"/>
        <v>0</v>
      </c>
      <c r="W260" s="48">
        <f t="shared" si="77"/>
        <v>0</v>
      </c>
      <c r="X260" s="48">
        <f t="shared" si="77"/>
        <v>0</v>
      </c>
      <c r="Y260" s="48">
        <f t="shared" si="77"/>
        <v>0</v>
      </c>
      <c r="Z260" s="48">
        <f t="shared" si="77"/>
        <v>0</v>
      </c>
      <c r="AA260" s="48">
        <f t="shared" si="77"/>
        <v>0</v>
      </c>
      <c r="AB260" s="46"/>
      <c r="AC260" s="47">
        <f>SUM(C260:AB260)</f>
        <v>250</v>
      </c>
    </row>
    <row r="261" spans="1:29" ht="15.75">
      <c r="A261" s="69"/>
      <c r="B261" s="77" t="s">
        <v>145</v>
      </c>
      <c r="C261" s="48">
        <f aca="true" t="shared" si="78" ref="C261:P261">SUM(C244,C230,C216,C201,C179,C175,C170)</f>
        <v>0</v>
      </c>
      <c r="D261" s="48">
        <f t="shared" si="78"/>
        <v>0</v>
      </c>
      <c r="E261" s="48">
        <f t="shared" si="78"/>
        <v>0</v>
      </c>
      <c r="F261" s="48">
        <f t="shared" si="78"/>
        <v>0</v>
      </c>
      <c r="G261" s="48">
        <f t="shared" si="78"/>
        <v>0</v>
      </c>
      <c r="H261" s="48">
        <f t="shared" si="78"/>
        <v>0</v>
      </c>
      <c r="I261" s="48">
        <f t="shared" si="78"/>
        <v>0</v>
      </c>
      <c r="J261" s="48">
        <f t="shared" si="78"/>
        <v>0</v>
      </c>
      <c r="K261" s="48">
        <f t="shared" si="78"/>
        <v>0</v>
      </c>
      <c r="L261" s="48">
        <f t="shared" si="78"/>
        <v>0</v>
      </c>
      <c r="M261" s="48">
        <f t="shared" si="78"/>
        <v>0</v>
      </c>
      <c r="N261" s="48">
        <f t="shared" si="78"/>
        <v>0</v>
      </c>
      <c r="O261" s="48">
        <f t="shared" si="78"/>
        <v>0</v>
      </c>
      <c r="P261" s="48">
        <f t="shared" si="78"/>
        <v>0</v>
      </c>
      <c r="Q261" s="48">
        <f>SUM(Q244,Q230,Q216,Q201,Q179,Q175,Q170)</f>
        <v>0</v>
      </c>
      <c r="R261" s="48">
        <f>SUM(R244,R230,R216,R201,R179,R175,R170)</f>
        <v>0</v>
      </c>
      <c r="S261" s="48">
        <f>SUM(S244,S230,S216,S201,S179,S175,S170)</f>
        <v>0</v>
      </c>
      <c r="T261" s="48">
        <f aca="true" t="shared" si="79" ref="T261:AA261">SUM(T244,T230,T216,T201,T179,T175,T170)</f>
        <v>0</v>
      </c>
      <c r="U261" s="48">
        <f t="shared" si="79"/>
        <v>5</v>
      </c>
      <c r="V261" s="48">
        <f t="shared" si="79"/>
        <v>1461</v>
      </c>
      <c r="W261" s="48">
        <f t="shared" si="79"/>
        <v>246</v>
      </c>
      <c r="X261" s="48">
        <f t="shared" si="79"/>
        <v>0</v>
      </c>
      <c r="Y261" s="48">
        <f t="shared" si="79"/>
        <v>0</v>
      </c>
      <c r="Z261" s="48">
        <f t="shared" si="79"/>
        <v>0</v>
      </c>
      <c r="AA261" s="48">
        <f t="shared" si="79"/>
        <v>0</v>
      </c>
      <c r="AB261" s="46"/>
      <c r="AC261" s="47">
        <f>SUM(C261:AB261)</f>
        <v>1712</v>
      </c>
    </row>
    <row r="262" spans="1:29" ht="15.75">
      <c r="A262" s="69"/>
      <c r="B262" s="77" t="s">
        <v>146</v>
      </c>
      <c r="C262" s="48">
        <f aca="true" t="shared" si="80" ref="C262:U262">SUM(C245,C231,C217,C202,C180,C176,C171,C192)</f>
        <v>0</v>
      </c>
      <c r="D262" s="48">
        <f t="shared" si="80"/>
        <v>0</v>
      </c>
      <c r="E262" s="48">
        <f t="shared" si="80"/>
        <v>0</v>
      </c>
      <c r="F262" s="48">
        <f t="shared" si="80"/>
        <v>0</v>
      </c>
      <c r="G262" s="48">
        <f t="shared" si="80"/>
        <v>0</v>
      </c>
      <c r="H262" s="48">
        <f t="shared" si="80"/>
        <v>0</v>
      </c>
      <c r="I262" s="48">
        <f t="shared" si="80"/>
        <v>0</v>
      </c>
      <c r="J262" s="48">
        <f t="shared" si="80"/>
        <v>0</v>
      </c>
      <c r="K262" s="48">
        <f t="shared" si="80"/>
        <v>0</v>
      </c>
      <c r="L262" s="48">
        <f t="shared" si="80"/>
        <v>0</v>
      </c>
      <c r="M262" s="48">
        <f t="shared" si="80"/>
        <v>0</v>
      </c>
      <c r="N262" s="48">
        <f t="shared" si="80"/>
        <v>0</v>
      </c>
      <c r="O262" s="48">
        <f t="shared" si="80"/>
        <v>0</v>
      </c>
      <c r="P262" s="48">
        <f t="shared" si="80"/>
        <v>0</v>
      </c>
      <c r="Q262" s="48">
        <f t="shared" si="80"/>
        <v>0</v>
      </c>
      <c r="R262" s="48">
        <f t="shared" si="80"/>
        <v>0</v>
      </c>
      <c r="S262" s="48">
        <f t="shared" si="80"/>
        <v>0</v>
      </c>
      <c r="T262" s="48">
        <f t="shared" si="80"/>
        <v>0</v>
      </c>
      <c r="U262" s="48">
        <f t="shared" si="80"/>
        <v>0</v>
      </c>
      <c r="V262" s="48">
        <f aca="true" t="shared" si="81" ref="V262:AA262">V192+V202+V217+V231+V245</f>
        <v>3</v>
      </c>
      <c r="W262" s="48">
        <f t="shared" si="81"/>
        <v>1613</v>
      </c>
      <c r="X262" s="48">
        <f t="shared" si="81"/>
        <v>0</v>
      </c>
      <c r="Y262" s="48">
        <f t="shared" si="81"/>
        <v>0</v>
      </c>
      <c r="Z262" s="48">
        <f t="shared" si="81"/>
        <v>0</v>
      </c>
      <c r="AA262" s="48">
        <f t="shared" si="81"/>
        <v>0</v>
      </c>
      <c r="AB262" s="46"/>
      <c r="AC262" s="47">
        <f>SUM(C262:AB262)</f>
        <v>1616</v>
      </c>
    </row>
    <row r="263" spans="1:29" ht="15.75">
      <c r="A263" s="69"/>
      <c r="B263" s="77" t="s">
        <v>152</v>
      </c>
      <c r="C263" s="48">
        <f aca="true" t="shared" si="82" ref="C263:P263">SUM(C246,C232,C218,C203,C181,C177,C172)</f>
        <v>0</v>
      </c>
      <c r="D263" s="48">
        <f t="shared" si="82"/>
        <v>0</v>
      </c>
      <c r="E263" s="48">
        <f t="shared" si="82"/>
        <v>0</v>
      </c>
      <c r="F263" s="48">
        <f t="shared" si="82"/>
        <v>0</v>
      </c>
      <c r="G263" s="48">
        <f t="shared" si="82"/>
        <v>0</v>
      </c>
      <c r="H263" s="48">
        <f t="shared" si="82"/>
        <v>0</v>
      </c>
      <c r="I263" s="48">
        <f t="shared" si="82"/>
        <v>0</v>
      </c>
      <c r="J263" s="48">
        <f t="shared" si="82"/>
        <v>0</v>
      </c>
      <c r="K263" s="48">
        <f t="shared" si="82"/>
        <v>0</v>
      </c>
      <c r="L263" s="48">
        <f t="shared" si="82"/>
        <v>0</v>
      </c>
      <c r="M263" s="48">
        <f t="shared" si="82"/>
        <v>0</v>
      </c>
      <c r="N263" s="48">
        <f t="shared" si="82"/>
        <v>0</v>
      </c>
      <c r="O263" s="48">
        <f t="shared" si="82"/>
        <v>0</v>
      </c>
      <c r="P263" s="48">
        <f t="shared" si="82"/>
        <v>0</v>
      </c>
      <c r="Q263" s="48">
        <f aca="true" t="shared" si="83" ref="Q263:V263">SUM(Q246,Q232,Q218,Q203,Q181,Q177,Q172)</f>
        <v>0</v>
      </c>
      <c r="R263" s="48">
        <f t="shared" si="83"/>
        <v>0</v>
      </c>
      <c r="S263" s="48">
        <f t="shared" si="83"/>
        <v>0</v>
      </c>
      <c r="T263" s="48">
        <f t="shared" si="83"/>
        <v>0</v>
      </c>
      <c r="U263" s="48">
        <f t="shared" si="83"/>
        <v>0</v>
      </c>
      <c r="V263" s="48">
        <f t="shared" si="83"/>
        <v>0</v>
      </c>
      <c r="W263" s="48">
        <f>W203+W218+W232+W246</f>
        <v>0</v>
      </c>
      <c r="X263" s="48">
        <f>X203+X218+X232+X246</f>
        <v>0</v>
      </c>
      <c r="Y263" s="48">
        <f>Y203+Y218+Y232+Y246</f>
        <v>0</v>
      </c>
      <c r="Z263" s="48">
        <f>Z203+Z218+Z232+Z246</f>
        <v>0</v>
      </c>
      <c r="AA263" s="48">
        <f>AA203+AA218+AA232+AA246</f>
        <v>0</v>
      </c>
      <c r="AB263" s="46"/>
      <c r="AC263" s="47">
        <f>SUM(C263:AB263)</f>
        <v>0</v>
      </c>
    </row>
    <row r="264" spans="1:30" ht="16.5" thickBot="1">
      <c r="A264" s="70" t="s">
        <v>154</v>
      </c>
      <c r="B264" s="78"/>
      <c r="C264" s="50">
        <f>SUM(C249:C263)</f>
        <v>0</v>
      </c>
      <c r="D264" s="50">
        <f aca="true" t="shared" si="84" ref="D264:V264">SUM(D249:D263)</f>
        <v>0</v>
      </c>
      <c r="E264" s="50">
        <f t="shared" si="84"/>
        <v>0</v>
      </c>
      <c r="F264" s="50">
        <f t="shared" si="84"/>
        <v>0</v>
      </c>
      <c r="G264" s="50">
        <f t="shared" si="84"/>
        <v>0</v>
      </c>
      <c r="H264" s="50">
        <f t="shared" si="84"/>
        <v>2</v>
      </c>
      <c r="I264" s="50">
        <f t="shared" si="84"/>
        <v>1392</v>
      </c>
      <c r="J264" s="50">
        <f t="shared" si="84"/>
        <v>68</v>
      </c>
      <c r="K264" s="50">
        <f t="shared" si="84"/>
        <v>33</v>
      </c>
      <c r="L264" s="50">
        <f t="shared" si="84"/>
        <v>3</v>
      </c>
      <c r="M264" s="50">
        <f t="shared" si="84"/>
        <v>0</v>
      </c>
      <c r="N264" s="50">
        <f t="shared" si="84"/>
        <v>2</v>
      </c>
      <c r="O264" s="50">
        <f t="shared" si="84"/>
        <v>12</v>
      </c>
      <c r="P264" s="50">
        <f t="shared" si="84"/>
        <v>6534</v>
      </c>
      <c r="Q264" s="50">
        <f>SUM(Q249:Q263)</f>
        <v>8062</v>
      </c>
      <c r="R264" s="50">
        <f t="shared" si="84"/>
        <v>6822</v>
      </c>
      <c r="S264" s="50">
        <f t="shared" si="84"/>
        <v>2405</v>
      </c>
      <c r="T264" s="50">
        <f t="shared" si="84"/>
        <v>628</v>
      </c>
      <c r="U264" s="50">
        <f t="shared" si="84"/>
        <v>342</v>
      </c>
      <c r="V264" s="50">
        <f t="shared" si="84"/>
        <v>1464</v>
      </c>
      <c r="W264" s="50">
        <f aca="true" t="shared" si="85" ref="W264:AC264">SUM(W249:W263)</f>
        <v>1859</v>
      </c>
      <c r="X264" s="50">
        <f t="shared" si="85"/>
        <v>0</v>
      </c>
      <c r="Y264" s="50">
        <f t="shared" si="85"/>
        <v>0</v>
      </c>
      <c r="Z264" s="50">
        <f t="shared" si="85"/>
        <v>0</v>
      </c>
      <c r="AA264" s="50">
        <f t="shared" si="85"/>
        <v>0</v>
      </c>
      <c r="AB264" s="50">
        <f t="shared" si="85"/>
        <v>0</v>
      </c>
      <c r="AC264" s="50">
        <f t="shared" si="85"/>
        <v>29628</v>
      </c>
      <c r="AD264" s="43"/>
    </row>
    <row r="265" spans="1:29" ht="15.75">
      <c r="A265" s="69" t="s">
        <v>147</v>
      </c>
      <c r="B265" s="76" t="s">
        <v>139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>
        <v>27</v>
      </c>
      <c r="U265" s="48">
        <v>54</v>
      </c>
      <c r="V265" s="48"/>
      <c r="W265" s="46"/>
      <c r="X265" s="46"/>
      <c r="Y265" s="46"/>
      <c r="Z265" s="46"/>
      <c r="AA265" s="46"/>
      <c r="AB265" s="46"/>
      <c r="AC265" s="47">
        <f>SUM(C265:AB265)</f>
        <v>81</v>
      </c>
    </row>
    <row r="266" spans="1:29" ht="15.75">
      <c r="A266" s="69"/>
      <c r="B266" s="76" t="s">
        <v>144</v>
      </c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>
        <v>10</v>
      </c>
      <c r="U266" s="48">
        <v>69</v>
      </c>
      <c r="V266" s="48"/>
      <c r="W266" s="46"/>
      <c r="X266" s="46"/>
      <c r="Y266" s="46"/>
      <c r="Z266" s="46"/>
      <c r="AA266" s="46"/>
      <c r="AB266" s="46"/>
      <c r="AC266" s="47">
        <f>SUM(C266:AB266)</f>
        <v>79</v>
      </c>
    </row>
    <row r="267" spans="1:29" ht="15.75">
      <c r="A267" s="69"/>
      <c r="B267" s="77" t="s">
        <v>145</v>
      </c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>
        <v>61</v>
      </c>
      <c r="W267" s="46"/>
      <c r="X267" s="46"/>
      <c r="Y267" s="46"/>
      <c r="Z267" s="46"/>
      <c r="AA267" s="46"/>
      <c r="AB267" s="46"/>
      <c r="AC267" s="47">
        <f>SUM(C267:AB267)</f>
        <v>61</v>
      </c>
    </row>
    <row r="268" spans="1:29" ht="15.75">
      <c r="A268" s="69"/>
      <c r="B268" s="77" t="s">
        <v>146</v>
      </c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>
        <v>10</v>
      </c>
      <c r="W268" s="46">
        <v>1</v>
      </c>
      <c r="X268" s="46"/>
      <c r="Y268" s="46"/>
      <c r="Z268" s="46"/>
      <c r="AA268" s="46"/>
      <c r="AB268" s="46"/>
      <c r="AC268" s="47">
        <f>SUM(C268:AB268)</f>
        <v>11</v>
      </c>
    </row>
    <row r="269" spans="1:29" ht="15.75">
      <c r="A269" s="69"/>
      <c r="B269" s="77" t="s">
        <v>152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6"/>
      <c r="X269" s="46">
        <v>3</v>
      </c>
      <c r="Y269" s="46"/>
      <c r="Z269" s="46"/>
      <c r="AA269" s="46"/>
      <c r="AB269" s="46"/>
      <c r="AC269" s="47">
        <f>SUM(C269:AB269)</f>
        <v>3</v>
      </c>
    </row>
    <row r="270" spans="1:29" ht="15.75">
      <c r="A270" s="69"/>
      <c r="B270" s="77" t="s">
        <v>179</v>
      </c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6"/>
      <c r="X270" s="46">
        <v>3</v>
      </c>
      <c r="Y270" s="46"/>
      <c r="Z270" s="46"/>
      <c r="AA270" s="46"/>
      <c r="AB270" s="46"/>
      <c r="AC270" s="47">
        <f>SUM(C270:AB270)</f>
        <v>3</v>
      </c>
    </row>
    <row r="271" spans="1:29" ht="15.75">
      <c r="A271" s="69"/>
      <c r="B271" s="77" t="s">
        <v>180</v>
      </c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6"/>
      <c r="X271" s="46"/>
      <c r="Y271" s="46"/>
      <c r="Z271" s="46">
        <v>7</v>
      </c>
      <c r="AA271" s="46">
        <v>0</v>
      </c>
      <c r="AB271" s="46"/>
      <c r="AC271" s="47">
        <f>SUM(C271:AB271)</f>
        <v>7</v>
      </c>
    </row>
    <row r="272" spans="1:29" ht="15.75">
      <c r="A272" s="69"/>
      <c r="B272" s="77" t="s">
        <v>181</v>
      </c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6"/>
      <c r="X272" s="46"/>
      <c r="Y272" s="46"/>
      <c r="Z272" s="46"/>
      <c r="AA272" s="46">
        <v>0</v>
      </c>
      <c r="AB272" s="46"/>
      <c r="AC272" s="47">
        <f>SUM(C272:AB272)</f>
        <v>0</v>
      </c>
    </row>
    <row r="273" spans="1:29" ht="16.5" thickBot="1">
      <c r="A273" s="70" t="s">
        <v>154</v>
      </c>
      <c r="B273" s="78"/>
      <c r="C273" s="50">
        <f aca="true" t="shared" si="86" ref="C273:O273">SUM(C265:C269)</f>
        <v>0</v>
      </c>
      <c r="D273" s="50">
        <f t="shared" si="86"/>
        <v>0</v>
      </c>
      <c r="E273" s="50">
        <f t="shared" si="86"/>
        <v>0</v>
      </c>
      <c r="F273" s="50">
        <f t="shared" si="86"/>
        <v>0</v>
      </c>
      <c r="G273" s="50">
        <f t="shared" si="86"/>
        <v>0</v>
      </c>
      <c r="H273" s="50">
        <f t="shared" si="86"/>
        <v>0</v>
      </c>
      <c r="I273" s="50">
        <f t="shared" si="86"/>
        <v>0</v>
      </c>
      <c r="J273" s="50">
        <f t="shared" si="86"/>
        <v>0</v>
      </c>
      <c r="K273" s="50">
        <f t="shared" si="86"/>
        <v>0</v>
      </c>
      <c r="L273" s="50">
        <f t="shared" si="86"/>
        <v>0</v>
      </c>
      <c r="M273" s="50">
        <f t="shared" si="86"/>
        <v>0</v>
      </c>
      <c r="N273" s="50">
        <f t="shared" si="86"/>
        <v>0</v>
      </c>
      <c r="O273" s="50">
        <f t="shared" si="86"/>
        <v>0</v>
      </c>
      <c r="P273" s="50">
        <f>SUM(P265:P270)</f>
        <v>0</v>
      </c>
      <c r="Q273" s="50">
        <f aca="true" t="shared" si="87" ref="Q273:Y273">SUM(Q265:Q270)</f>
        <v>0</v>
      </c>
      <c r="R273" s="50">
        <f t="shared" si="87"/>
        <v>0</v>
      </c>
      <c r="S273" s="50">
        <f t="shared" si="87"/>
        <v>0</v>
      </c>
      <c r="T273" s="50">
        <f t="shared" si="87"/>
        <v>37</v>
      </c>
      <c r="U273" s="50">
        <f t="shared" si="87"/>
        <v>123</v>
      </c>
      <c r="V273" s="50">
        <f t="shared" si="87"/>
        <v>71</v>
      </c>
      <c r="W273" s="50">
        <f t="shared" si="87"/>
        <v>1</v>
      </c>
      <c r="X273" s="50">
        <f t="shared" si="87"/>
        <v>6</v>
      </c>
      <c r="Y273" s="50">
        <f t="shared" si="87"/>
        <v>0</v>
      </c>
      <c r="Z273" s="50">
        <f>SUM(Z265:Z271)</f>
        <v>7</v>
      </c>
      <c r="AA273" s="50">
        <f>SUM(AA265:AA272)</f>
        <v>0</v>
      </c>
      <c r="AB273" s="50">
        <f>SUM(AB265:AB272)</f>
        <v>0</v>
      </c>
      <c r="AC273" s="50">
        <f>SUM(AC265:AC272)</f>
        <v>245</v>
      </c>
    </row>
    <row r="274" spans="1:29" ht="15.75">
      <c r="A274" s="69" t="s">
        <v>148</v>
      </c>
      <c r="B274" s="76" t="s">
        <v>139</v>
      </c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>
        <v>7</v>
      </c>
      <c r="U274" s="48"/>
      <c r="V274" s="48"/>
      <c r="W274" s="46"/>
      <c r="X274" s="46"/>
      <c r="Y274" s="46"/>
      <c r="Z274" s="46"/>
      <c r="AA274" s="46"/>
      <c r="AB274" s="46"/>
      <c r="AC274" s="47">
        <f>SUM(C274:AB274)</f>
        <v>7</v>
      </c>
    </row>
    <row r="275" spans="1:29" ht="15.75">
      <c r="A275" s="69"/>
      <c r="B275" s="76" t="s">
        <v>144</v>
      </c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>
        <v>1</v>
      </c>
      <c r="U275" s="48">
        <v>1</v>
      </c>
      <c r="V275" s="48"/>
      <c r="W275" s="46"/>
      <c r="X275" s="46"/>
      <c r="Y275" s="46"/>
      <c r="Z275" s="46"/>
      <c r="AA275" s="46"/>
      <c r="AB275" s="46"/>
      <c r="AC275" s="47">
        <f>SUM(C275:AB275)</f>
        <v>2</v>
      </c>
    </row>
    <row r="276" spans="1:29" ht="15.75">
      <c r="A276" s="69"/>
      <c r="B276" s="77" t="s">
        <v>145</v>
      </c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>
        <v>11</v>
      </c>
      <c r="V276" s="48">
        <v>4</v>
      </c>
      <c r="W276" s="46"/>
      <c r="X276" s="46"/>
      <c r="Y276" s="46"/>
      <c r="Z276" s="46"/>
      <c r="AA276" s="46"/>
      <c r="AB276" s="46"/>
      <c r="AC276" s="47">
        <f>SUM(C276:AB276)</f>
        <v>15</v>
      </c>
    </row>
    <row r="277" spans="1:29" ht="15.75">
      <c r="A277" s="69"/>
      <c r="B277" s="77" t="s">
        <v>146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>
        <v>7</v>
      </c>
      <c r="W277" s="46">
        <v>1</v>
      </c>
      <c r="X277" s="46">
        <v>5</v>
      </c>
      <c r="Y277" s="46"/>
      <c r="Z277" s="46"/>
      <c r="AA277" s="46"/>
      <c r="AB277" s="46"/>
      <c r="AC277" s="47">
        <f>SUM(C277:AB277)</f>
        <v>13</v>
      </c>
    </row>
    <row r="278" spans="1:29" ht="15.75">
      <c r="A278" s="69"/>
      <c r="B278" s="77" t="s">
        <v>152</v>
      </c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6"/>
      <c r="X278" s="46">
        <v>0</v>
      </c>
      <c r="Y278" s="46"/>
      <c r="Z278" s="46"/>
      <c r="AA278" s="46"/>
      <c r="AB278" s="46"/>
      <c r="AC278" s="47">
        <f>SUM(C278:AB278)</f>
        <v>0</v>
      </c>
    </row>
    <row r="279" spans="1:29" ht="15.75">
      <c r="A279" s="69"/>
      <c r="B279" s="77" t="s">
        <v>179</v>
      </c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6"/>
      <c r="X279" s="46">
        <v>1</v>
      </c>
      <c r="Y279" s="46"/>
      <c r="Z279" s="46"/>
      <c r="AA279" s="46">
        <v>0</v>
      </c>
      <c r="AB279" s="46"/>
      <c r="AC279" s="47">
        <f>SUM(C279:AB279)</f>
        <v>1</v>
      </c>
    </row>
    <row r="280" spans="1:29" ht="15.75">
      <c r="A280" s="69"/>
      <c r="B280" s="77" t="s">
        <v>180</v>
      </c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6"/>
      <c r="X280" s="46"/>
      <c r="Y280" s="46"/>
      <c r="Z280" s="46">
        <v>1</v>
      </c>
      <c r="AA280" s="46">
        <v>0</v>
      </c>
      <c r="AB280" s="46"/>
      <c r="AC280" s="47">
        <f>SUM(C280:AB280)</f>
        <v>1</v>
      </c>
    </row>
    <row r="281" spans="1:29" ht="15.75">
      <c r="A281" s="69"/>
      <c r="B281" s="77" t="s">
        <v>181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6"/>
      <c r="X281" s="46"/>
      <c r="Y281" s="46"/>
      <c r="Z281" s="46"/>
      <c r="AA281" s="46">
        <v>0</v>
      </c>
      <c r="AB281" s="46"/>
      <c r="AC281" s="47">
        <f>SUM(C281:AB281)</f>
        <v>0</v>
      </c>
    </row>
    <row r="282" spans="1:29" ht="16.5" thickBot="1">
      <c r="A282" s="70" t="s">
        <v>154</v>
      </c>
      <c r="B282" s="78"/>
      <c r="C282" s="50">
        <f>SUM(C274:C278)</f>
        <v>0</v>
      </c>
      <c r="D282" s="50">
        <f aca="true" t="shared" si="88" ref="D282:O282">SUM(D274:D278)</f>
        <v>0</v>
      </c>
      <c r="E282" s="50">
        <f t="shared" si="88"/>
        <v>0</v>
      </c>
      <c r="F282" s="50">
        <f t="shared" si="88"/>
        <v>0</v>
      </c>
      <c r="G282" s="50">
        <f t="shared" si="88"/>
        <v>0</v>
      </c>
      <c r="H282" s="50">
        <f t="shared" si="88"/>
        <v>0</v>
      </c>
      <c r="I282" s="50">
        <f t="shared" si="88"/>
        <v>0</v>
      </c>
      <c r="J282" s="50">
        <f t="shared" si="88"/>
        <v>0</v>
      </c>
      <c r="K282" s="50">
        <f t="shared" si="88"/>
        <v>0</v>
      </c>
      <c r="L282" s="50">
        <f t="shared" si="88"/>
        <v>0</v>
      </c>
      <c r="M282" s="50">
        <f t="shared" si="88"/>
        <v>0</v>
      </c>
      <c r="N282" s="50">
        <f t="shared" si="88"/>
        <v>0</v>
      </c>
      <c r="O282" s="50">
        <f t="shared" si="88"/>
        <v>0</v>
      </c>
      <c r="P282" s="50">
        <f>SUM(P274:P279)</f>
        <v>0</v>
      </c>
      <c r="Q282" s="50">
        <f aca="true" t="shared" si="89" ref="Q282:Y282">SUM(Q274:Q279)</f>
        <v>0</v>
      </c>
      <c r="R282" s="50">
        <f t="shared" si="89"/>
        <v>0</v>
      </c>
      <c r="S282" s="50">
        <f t="shared" si="89"/>
        <v>0</v>
      </c>
      <c r="T282" s="50">
        <f t="shared" si="89"/>
        <v>8</v>
      </c>
      <c r="U282" s="50">
        <f t="shared" si="89"/>
        <v>12</v>
      </c>
      <c r="V282" s="50">
        <f t="shared" si="89"/>
        <v>11</v>
      </c>
      <c r="W282" s="50">
        <f t="shared" si="89"/>
        <v>1</v>
      </c>
      <c r="X282" s="50">
        <f t="shared" si="89"/>
        <v>6</v>
      </c>
      <c r="Y282" s="50">
        <f t="shared" si="89"/>
        <v>0</v>
      </c>
      <c r="Z282" s="50">
        <f>SUM(Z274:Z280)</f>
        <v>1</v>
      </c>
      <c r="AA282" s="50">
        <f>SUM(AA274:AA281)</f>
        <v>0</v>
      </c>
      <c r="AB282" s="50">
        <f>SUM(AB274:AB281)</f>
        <v>0</v>
      </c>
      <c r="AC282" s="50">
        <f>SUM(AC274:AC281)</f>
        <v>39</v>
      </c>
    </row>
    <row r="283" spans="1:29" ht="15.75">
      <c r="A283" s="69" t="s">
        <v>155</v>
      </c>
      <c r="B283" s="76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6"/>
      <c r="X283" s="46"/>
      <c r="Y283" s="46"/>
      <c r="Z283" s="46"/>
      <c r="AA283" s="46"/>
      <c r="AB283" s="46"/>
      <c r="AC283" s="47"/>
    </row>
    <row r="284" spans="1:29" ht="15.75">
      <c r="A284" s="69"/>
      <c r="B284" s="76" t="s">
        <v>68</v>
      </c>
      <c r="C284" s="48">
        <f aca="true" t="shared" si="90" ref="C284:P284">SUM(C42,C7)</f>
        <v>171030</v>
      </c>
      <c r="D284" s="48">
        <f t="shared" si="90"/>
        <v>56642</v>
      </c>
      <c r="E284" s="48">
        <f t="shared" si="90"/>
        <v>4659</v>
      </c>
      <c r="F284" s="48">
        <f t="shared" si="90"/>
        <v>660</v>
      </c>
      <c r="G284" s="48">
        <f t="shared" si="90"/>
        <v>326</v>
      </c>
      <c r="H284" s="48">
        <f t="shared" si="90"/>
        <v>0</v>
      </c>
      <c r="I284" s="48">
        <f t="shared" si="90"/>
        <v>0</v>
      </c>
      <c r="J284" s="48">
        <f t="shared" si="90"/>
        <v>0</v>
      </c>
      <c r="K284" s="48">
        <f t="shared" si="90"/>
        <v>0</v>
      </c>
      <c r="L284" s="48">
        <f t="shared" si="90"/>
        <v>0</v>
      </c>
      <c r="M284" s="48">
        <f t="shared" si="90"/>
        <v>0</v>
      </c>
      <c r="N284" s="48">
        <f t="shared" si="90"/>
        <v>0</v>
      </c>
      <c r="O284" s="48">
        <f t="shared" si="90"/>
        <v>0</v>
      </c>
      <c r="P284" s="48">
        <f t="shared" si="90"/>
        <v>0</v>
      </c>
      <c r="Q284" s="48">
        <f>SUM(Q42,Q7)</f>
        <v>0</v>
      </c>
      <c r="R284" s="48">
        <f aca="true" t="shared" si="91" ref="R284:W284">SUM(R42,R7)</f>
        <v>0</v>
      </c>
      <c r="S284" s="48">
        <f t="shared" si="91"/>
        <v>0</v>
      </c>
      <c r="T284" s="48">
        <f t="shared" si="91"/>
        <v>0</v>
      </c>
      <c r="U284" s="48">
        <f t="shared" si="91"/>
        <v>0</v>
      </c>
      <c r="V284" s="48">
        <f>SUM(V42,V7)</f>
        <v>0</v>
      </c>
      <c r="W284" s="48">
        <f t="shared" si="91"/>
        <v>0</v>
      </c>
      <c r="X284" s="48">
        <f>SUM(X42,X7)</f>
        <v>0</v>
      </c>
      <c r="Y284" s="48">
        <f>SUM(Y42,Y7)</f>
        <v>0</v>
      </c>
      <c r="Z284" s="48">
        <f>SUM(Z42,Z7)</f>
        <v>0</v>
      </c>
      <c r="AA284" s="46"/>
      <c r="AB284" s="46"/>
      <c r="AC284" s="47">
        <f>SUM(C284:AB284)</f>
        <v>233317</v>
      </c>
    </row>
    <row r="285" spans="1:29" ht="15.75">
      <c r="A285" s="69"/>
      <c r="B285" s="76" t="s">
        <v>70</v>
      </c>
      <c r="C285" s="48">
        <f aca="true" t="shared" si="92" ref="C285:P285">SUM(C43,C31,C8)</f>
        <v>34932</v>
      </c>
      <c r="D285" s="48">
        <f t="shared" si="92"/>
        <v>419119</v>
      </c>
      <c r="E285" s="48">
        <f t="shared" si="92"/>
        <v>173588</v>
      </c>
      <c r="F285" s="48">
        <f t="shared" si="92"/>
        <v>3569</v>
      </c>
      <c r="G285" s="48">
        <f t="shared" si="92"/>
        <v>1810</v>
      </c>
      <c r="H285" s="48">
        <f t="shared" si="92"/>
        <v>0</v>
      </c>
      <c r="I285" s="48">
        <f t="shared" si="92"/>
        <v>2</v>
      </c>
      <c r="J285" s="48">
        <f t="shared" si="92"/>
        <v>0</v>
      </c>
      <c r="K285" s="48">
        <f t="shared" si="92"/>
        <v>0</v>
      </c>
      <c r="L285" s="48">
        <f t="shared" si="92"/>
        <v>0</v>
      </c>
      <c r="M285" s="48">
        <f t="shared" si="92"/>
        <v>0</v>
      </c>
      <c r="N285" s="48">
        <f t="shared" si="92"/>
        <v>0</v>
      </c>
      <c r="O285" s="48">
        <f t="shared" si="92"/>
        <v>0</v>
      </c>
      <c r="P285" s="48">
        <f t="shared" si="92"/>
        <v>0</v>
      </c>
      <c r="Q285" s="48">
        <f>SUM(Q43,Q31,Q8)</f>
        <v>0</v>
      </c>
      <c r="R285" s="48">
        <f aca="true" t="shared" si="93" ref="R285:W285">SUM(R43,R31,R8)</f>
        <v>0</v>
      </c>
      <c r="S285" s="48">
        <f t="shared" si="93"/>
        <v>0</v>
      </c>
      <c r="T285" s="48">
        <f t="shared" si="93"/>
        <v>0</v>
      </c>
      <c r="U285" s="48">
        <f t="shared" si="93"/>
        <v>0</v>
      </c>
      <c r="V285" s="48">
        <f t="shared" si="93"/>
        <v>0</v>
      </c>
      <c r="W285" s="48">
        <f t="shared" si="93"/>
        <v>0</v>
      </c>
      <c r="X285" s="48">
        <f aca="true" t="shared" si="94" ref="X285:Z289">SUM(X43,X31,X8)</f>
        <v>0</v>
      </c>
      <c r="Y285" s="48">
        <f t="shared" si="94"/>
        <v>0</v>
      </c>
      <c r="Z285" s="48">
        <f t="shared" si="94"/>
        <v>0</v>
      </c>
      <c r="AA285" s="46"/>
      <c r="AB285" s="46"/>
      <c r="AC285" s="47">
        <f>SUM(C285:AB285)</f>
        <v>633020</v>
      </c>
    </row>
    <row r="286" spans="1:29" ht="15.75">
      <c r="A286" s="69"/>
      <c r="B286" s="76" t="s">
        <v>73</v>
      </c>
      <c r="C286" s="48">
        <f aca="true" t="shared" si="95" ref="C286:P286">SUM(C44,C32,C9)</f>
        <v>0</v>
      </c>
      <c r="D286" s="48">
        <f t="shared" si="95"/>
        <v>98475</v>
      </c>
      <c r="E286" s="48">
        <f t="shared" si="95"/>
        <v>175842</v>
      </c>
      <c r="F286" s="48">
        <f t="shared" si="95"/>
        <v>85082</v>
      </c>
      <c r="G286" s="48">
        <f t="shared" si="95"/>
        <v>-215</v>
      </c>
      <c r="H286" s="48">
        <f t="shared" si="95"/>
        <v>198</v>
      </c>
      <c r="I286" s="48">
        <f t="shared" si="95"/>
        <v>38</v>
      </c>
      <c r="J286" s="48">
        <f t="shared" si="95"/>
        <v>-25</v>
      </c>
      <c r="K286" s="48">
        <f t="shared" si="95"/>
        <v>-2</v>
      </c>
      <c r="L286" s="48">
        <f t="shared" si="95"/>
        <v>0</v>
      </c>
      <c r="M286" s="48">
        <f t="shared" si="95"/>
        <v>0</v>
      </c>
      <c r="N286" s="48">
        <f t="shared" si="95"/>
        <v>0</v>
      </c>
      <c r="O286" s="48">
        <f t="shared" si="95"/>
        <v>0</v>
      </c>
      <c r="P286" s="48">
        <f t="shared" si="95"/>
        <v>0</v>
      </c>
      <c r="Q286" s="48">
        <f>SUM(Q44,Q32,Q9)</f>
        <v>0</v>
      </c>
      <c r="R286" s="48">
        <f aca="true" t="shared" si="96" ref="R286:W286">SUM(R44,R32,R9)</f>
        <v>0</v>
      </c>
      <c r="S286" s="48">
        <f t="shared" si="96"/>
        <v>0</v>
      </c>
      <c r="T286" s="48">
        <f t="shared" si="96"/>
        <v>0</v>
      </c>
      <c r="U286" s="48">
        <f t="shared" si="96"/>
        <v>0</v>
      </c>
      <c r="V286" s="48">
        <f t="shared" si="96"/>
        <v>0</v>
      </c>
      <c r="W286" s="48">
        <f t="shared" si="96"/>
        <v>0</v>
      </c>
      <c r="X286" s="48">
        <f t="shared" si="94"/>
        <v>0</v>
      </c>
      <c r="Y286" s="48">
        <f t="shared" si="94"/>
        <v>0</v>
      </c>
      <c r="Z286" s="48">
        <f t="shared" si="94"/>
        <v>0</v>
      </c>
      <c r="AA286" s="46"/>
      <c r="AB286" s="46"/>
      <c r="AC286" s="47">
        <f>SUM(C286:AB286)</f>
        <v>359393</v>
      </c>
    </row>
    <row r="287" spans="1:29" ht="15.75">
      <c r="A287" s="69"/>
      <c r="B287" s="76" t="s">
        <v>76</v>
      </c>
      <c r="C287" s="48">
        <f aca="true" t="shared" si="97" ref="C287:P287">SUM(C45,C33,C10)</f>
        <v>0</v>
      </c>
      <c r="D287" s="48">
        <f t="shared" si="97"/>
        <v>0</v>
      </c>
      <c r="E287" s="48">
        <f t="shared" si="97"/>
        <v>6830</v>
      </c>
      <c r="F287" s="48">
        <f t="shared" si="97"/>
        <v>194812</v>
      </c>
      <c r="G287" s="48">
        <f t="shared" si="97"/>
        <v>2102</v>
      </c>
      <c r="H287" s="48">
        <f t="shared" si="97"/>
        <v>199</v>
      </c>
      <c r="I287" s="48">
        <f t="shared" si="97"/>
        <v>0</v>
      </c>
      <c r="J287" s="48">
        <f t="shared" si="97"/>
        <v>11</v>
      </c>
      <c r="K287" s="48">
        <f t="shared" si="97"/>
        <v>0</v>
      </c>
      <c r="L287" s="48">
        <f t="shared" si="97"/>
        <v>0</v>
      </c>
      <c r="M287" s="48">
        <f t="shared" si="97"/>
        <v>0</v>
      </c>
      <c r="N287" s="48">
        <f t="shared" si="97"/>
        <v>0</v>
      </c>
      <c r="O287" s="48">
        <f t="shared" si="97"/>
        <v>0</v>
      </c>
      <c r="P287" s="48">
        <f t="shared" si="97"/>
        <v>0</v>
      </c>
      <c r="Q287" s="48">
        <f>SUM(Q45,Q33,Q10)</f>
        <v>0</v>
      </c>
      <c r="R287" s="48">
        <f aca="true" t="shared" si="98" ref="R287:W287">SUM(R45,R33,R10)</f>
        <v>0</v>
      </c>
      <c r="S287" s="48">
        <f t="shared" si="98"/>
        <v>0</v>
      </c>
      <c r="T287" s="48">
        <f t="shared" si="98"/>
        <v>0</v>
      </c>
      <c r="U287" s="48">
        <f t="shared" si="98"/>
        <v>0</v>
      </c>
      <c r="V287" s="48">
        <f t="shared" si="98"/>
        <v>0</v>
      </c>
      <c r="W287" s="48">
        <f t="shared" si="98"/>
        <v>0</v>
      </c>
      <c r="X287" s="48">
        <f t="shared" si="94"/>
        <v>0</v>
      </c>
      <c r="Y287" s="48">
        <f t="shared" si="94"/>
        <v>0</v>
      </c>
      <c r="Z287" s="48">
        <f t="shared" si="94"/>
        <v>0</v>
      </c>
      <c r="AA287" s="46"/>
      <c r="AB287" s="46"/>
      <c r="AC287" s="47">
        <f>SUM(C287:AB287)</f>
        <v>203954</v>
      </c>
    </row>
    <row r="288" spans="1:29" ht="15.75">
      <c r="A288" s="69"/>
      <c r="B288" s="76" t="s">
        <v>79</v>
      </c>
      <c r="C288" s="48">
        <f aca="true" t="shared" si="99" ref="C288:P288">SUM(C46,C34,C11)</f>
        <v>0</v>
      </c>
      <c r="D288" s="48">
        <f t="shared" si="99"/>
        <v>0</v>
      </c>
      <c r="E288" s="48">
        <f t="shared" si="99"/>
        <v>0</v>
      </c>
      <c r="F288" s="48">
        <f t="shared" si="99"/>
        <v>4479</v>
      </c>
      <c r="G288" s="48">
        <f t="shared" si="99"/>
        <v>114483</v>
      </c>
      <c r="H288" s="48">
        <f t="shared" si="99"/>
        <v>2350</v>
      </c>
      <c r="I288" s="48">
        <f t="shared" si="99"/>
        <v>-51</v>
      </c>
      <c r="J288" s="48">
        <f t="shared" si="99"/>
        <v>-7</v>
      </c>
      <c r="K288" s="48">
        <f t="shared" si="99"/>
        <v>1</v>
      </c>
      <c r="L288" s="48">
        <f t="shared" si="99"/>
        <v>2</v>
      </c>
      <c r="M288" s="48">
        <f t="shared" si="99"/>
        <v>0</v>
      </c>
      <c r="N288" s="48">
        <f t="shared" si="99"/>
        <v>0</v>
      </c>
      <c r="O288" s="48">
        <f t="shared" si="99"/>
        <v>0</v>
      </c>
      <c r="P288" s="48">
        <f t="shared" si="99"/>
        <v>0</v>
      </c>
      <c r="Q288" s="48">
        <f>SUM(Q46,Q34,Q11)</f>
        <v>0</v>
      </c>
      <c r="R288" s="48">
        <f aca="true" t="shared" si="100" ref="R288:W288">SUM(R46,R34,R11)</f>
        <v>0</v>
      </c>
      <c r="S288" s="48">
        <f t="shared" si="100"/>
        <v>16</v>
      </c>
      <c r="T288" s="48">
        <f t="shared" si="100"/>
        <v>0</v>
      </c>
      <c r="U288" s="48">
        <f t="shared" si="100"/>
        <v>0</v>
      </c>
      <c r="V288" s="48">
        <f t="shared" si="100"/>
        <v>0</v>
      </c>
      <c r="W288" s="48">
        <f t="shared" si="100"/>
        <v>0</v>
      </c>
      <c r="X288" s="48">
        <f t="shared" si="94"/>
        <v>0</v>
      </c>
      <c r="Y288" s="48">
        <f t="shared" si="94"/>
        <v>0</v>
      </c>
      <c r="Z288" s="48">
        <f t="shared" si="94"/>
        <v>0</v>
      </c>
      <c r="AA288" s="46"/>
      <c r="AB288" s="46"/>
      <c r="AC288" s="47">
        <f>SUM(C288:AB288)</f>
        <v>121273</v>
      </c>
    </row>
    <row r="289" spans="1:29" ht="15.75">
      <c r="A289" s="69"/>
      <c r="B289" s="76" t="s">
        <v>80</v>
      </c>
      <c r="C289" s="48">
        <f aca="true" t="shared" si="101" ref="C289:P289">SUM(C47,C35,C12)</f>
        <v>0</v>
      </c>
      <c r="D289" s="48">
        <f t="shared" si="101"/>
        <v>0</v>
      </c>
      <c r="E289" s="48">
        <f t="shared" si="101"/>
        <v>0</v>
      </c>
      <c r="F289" s="48">
        <f t="shared" si="101"/>
        <v>0</v>
      </c>
      <c r="G289" s="48">
        <f t="shared" si="101"/>
        <v>25288</v>
      </c>
      <c r="H289" s="48">
        <f t="shared" si="101"/>
        <v>168618</v>
      </c>
      <c r="I289" s="48">
        <f t="shared" si="101"/>
        <v>1037</v>
      </c>
      <c r="J289" s="48">
        <f t="shared" si="101"/>
        <v>157</v>
      </c>
      <c r="K289" s="48">
        <f t="shared" si="101"/>
        <v>0</v>
      </c>
      <c r="L289" s="48">
        <f t="shared" si="101"/>
        <v>1</v>
      </c>
      <c r="M289" s="48">
        <f t="shared" si="101"/>
        <v>0</v>
      </c>
      <c r="N289" s="48">
        <f t="shared" si="101"/>
        <v>0</v>
      </c>
      <c r="O289" s="48">
        <f t="shared" si="101"/>
        <v>0</v>
      </c>
      <c r="P289" s="48">
        <f t="shared" si="101"/>
        <v>0</v>
      </c>
      <c r="Q289" s="48">
        <f>SUM(Q47,Q35,Q12)</f>
        <v>0</v>
      </c>
      <c r="R289" s="48">
        <f aca="true" t="shared" si="102" ref="R289:W289">SUM(R47,R35,R12)</f>
        <v>0</v>
      </c>
      <c r="S289" s="48">
        <f t="shared" si="102"/>
        <v>0</v>
      </c>
      <c r="T289" s="48">
        <f t="shared" si="102"/>
        <v>0</v>
      </c>
      <c r="U289" s="48">
        <f t="shared" si="102"/>
        <v>0</v>
      </c>
      <c r="V289" s="48">
        <f t="shared" si="102"/>
        <v>0</v>
      </c>
      <c r="W289" s="48">
        <f t="shared" si="102"/>
        <v>0</v>
      </c>
      <c r="X289" s="48">
        <f t="shared" si="94"/>
        <v>0</v>
      </c>
      <c r="Y289" s="48">
        <f t="shared" si="94"/>
        <v>0</v>
      </c>
      <c r="Z289" s="48">
        <f t="shared" si="94"/>
        <v>0</v>
      </c>
      <c r="AA289" s="46"/>
      <c r="AB289" s="46"/>
      <c r="AC289" s="47">
        <f>SUM(C289:AB289)</f>
        <v>195101</v>
      </c>
    </row>
    <row r="290" spans="1:29" ht="15.75">
      <c r="A290" s="69"/>
      <c r="B290" s="76" t="s">
        <v>81</v>
      </c>
      <c r="C290" s="48">
        <f aca="true" t="shared" si="103" ref="C290:AA290">SUM(C220,C205,C194,C183,C155,C48,C36,C13)</f>
        <v>0</v>
      </c>
      <c r="D290" s="48">
        <f t="shared" si="103"/>
        <v>0</v>
      </c>
      <c r="E290" s="48">
        <f t="shared" si="103"/>
        <v>0</v>
      </c>
      <c r="F290" s="48">
        <f t="shared" si="103"/>
        <v>0</v>
      </c>
      <c r="G290" s="48">
        <f t="shared" si="103"/>
        <v>0</v>
      </c>
      <c r="H290" s="48">
        <f t="shared" si="103"/>
        <v>1443</v>
      </c>
      <c r="I290" s="48">
        <f t="shared" si="103"/>
        <v>380486</v>
      </c>
      <c r="J290" s="48">
        <f t="shared" si="103"/>
        <v>5176</v>
      </c>
      <c r="K290" s="48">
        <f t="shared" si="103"/>
        <v>51</v>
      </c>
      <c r="L290" s="48">
        <f t="shared" si="103"/>
        <v>0</v>
      </c>
      <c r="M290" s="48">
        <f t="shared" si="103"/>
        <v>0</v>
      </c>
      <c r="N290" s="48">
        <f t="shared" si="103"/>
        <v>0</v>
      </c>
      <c r="O290" s="48">
        <f t="shared" si="103"/>
        <v>0</v>
      </c>
      <c r="P290" s="48">
        <f t="shared" si="103"/>
        <v>0</v>
      </c>
      <c r="Q290" s="48">
        <f t="shared" si="103"/>
        <v>0</v>
      </c>
      <c r="R290" s="48">
        <f t="shared" si="103"/>
        <v>0</v>
      </c>
      <c r="S290" s="48">
        <f t="shared" si="103"/>
        <v>1</v>
      </c>
      <c r="T290" s="48">
        <f t="shared" si="103"/>
        <v>0</v>
      </c>
      <c r="U290" s="48">
        <f t="shared" si="103"/>
        <v>0</v>
      </c>
      <c r="V290" s="48">
        <f t="shared" si="103"/>
        <v>0</v>
      </c>
      <c r="W290" s="48">
        <f t="shared" si="103"/>
        <v>0</v>
      </c>
      <c r="X290" s="48">
        <f t="shared" si="103"/>
        <v>0</v>
      </c>
      <c r="Y290" s="48">
        <f t="shared" si="103"/>
        <v>0</v>
      </c>
      <c r="Z290" s="48">
        <f t="shared" si="103"/>
        <v>0</v>
      </c>
      <c r="AA290" s="48">
        <f t="shared" si="103"/>
        <v>0</v>
      </c>
      <c r="AB290" s="46"/>
      <c r="AC290" s="47">
        <f>SUM(C290:AB290)</f>
        <v>387157</v>
      </c>
    </row>
    <row r="291" spans="1:29" ht="15.75">
      <c r="A291" s="69"/>
      <c r="B291" s="76" t="s">
        <v>82</v>
      </c>
      <c r="C291" s="48">
        <f aca="true" t="shared" si="104" ref="C291:AA291">SUM(C221,C206,C195,C184,C156,C49,C37,C14)</f>
        <v>0</v>
      </c>
      <c r="D291" s="48">
        <f t="shared" si="104"/>
        <v>0</v>
      </c>
      <c r="E291" s="48">
        <f t="shared" si="104"/>
        <v>0</v>
      </c>
      <c r="F291" s="48">
        <f t="shared" si="104"/>
        <v>0</v>
      </c>
      <c r="G291" s="48">
        <f t="shared" si="104"/>
        <v>0</v>
      </c>
      <c r="H291" s="48">
        <f t="shared" si="104"/>
        <v>0</v>
      </c>
      <c r="I291" s="48">
        <f t="shared" si="104"/>
        <v>2442</v>
      </c>
      <c r="J291" s="48">
        <f t="shared" si="104"/>
        <v>684015</v>
      </c>
      <c r="K291" s="48">
        <f t="shared" si="104"/>
        <v>4323</v>
      </c>
      <c r="L291" s="48">
        <f t="shared" si="104"/>
        <v>20</v>
      </c>
      <c r="M291" s="48">
        <f t="shared" si="104"/>
        <v>-162</v>
      </c>
      <c r="N291" s="48">
        <f t="shared" si="104"/>
        <v>-32</v>
      </c>
      <c r="O291" s="48">
        <f t="shared" si="104"/>
        <v>-3</v>
      </c>
      <c r="P291" s="48">
        <f t="shared" si="104"/>
        <v>0</v>
      </c>
      <c r="Q291" s="48">
        <f t="shared" si="104"/>
        <v>0</v>
      </c>
      <c r="R291" s="48">
        <f t="shared" si="104"/>
        <v>0</v>
      </c>
      <c r="S291" s="48">
        <f t="shared" si="104"/>
        <v>0</v>
      </c>
      <c r="T291" s="48">
        <f t="shared" si="104"/>
        <v>0</v>
      </c>
      <c r="U291" s="48">
        <f t="shared" si="104"/>
        <v>0</v>
      </c>
      <c r="V291" s="48">
        <f t="shared" si="104"/>
        <v>0</v>
      </c>
      <c r="W291" s="48">
        <f t="shared" si="104"/>
        <v>0</v>
      </c>
      <c r="X291" s="48">
        <f t="shared" si="104"/>
        <v>0</v>
      </c>
      <c r="Y291" s="48">
        <f t="shared" si="104"/>
        <v>0</v>
      </c>
      <c r="Z291" s="48">
        <f t="shared" si="104"/>
        <v>0</v>
      </c>
      <c r="AA291" s="48">
        <f t="shared" si="104"/>
        <v>0</v>
      </c>
      <c r="AB291" s="46"/>
      <c r="AC291" s="47">
        <f>SUM(C291:AB291)</f>
        <v>690603</v>
      </c>
    </row>
    <row r="292" spans="1:29" ht="15.75">
      <c r="A292" s="69"/>
      <c r="B292" s="76" t="s">
        <v>83</v>
      </c>
      <c r="C292" s="48">
        <f aca="true" t="shared" si="105" ref="C292:AA292">SUM(C222,C185,C157,C89,C72,C50,C38,C15)</f>
        <v>0</v>
      </c>
      <c r="D292" s="48">
        <f t="shared" si="105"/>
        <v>0</v>
      </c>
      <c r="E292" s="48">
        <f t="shared" si="105"/>
        <v>0</v>
      </c>
      <c r="F292" s="48">
        <f t="shared" si="105"/>
        <v>0</v>
      </c>
      <c r="G292" s="48">
        <f t="shared" si="105"/>
        <v>0</v>
      </c>
      <c r="H292" s="48">
        <f t="shared" si="105"/>
        <v>0</v>
      </c>
      <c r="I292" s="48">
        <f t="shared" si="105"/>
        <v>0</v>
      </c>
      <c r="J292" s="48">
        <f t="shared" si="105"/>
        <v>4068</v>
      </c>
      <c r="K292" s="48">
        <f t="shared" si="105"/>
        <v>271430</v>
      </c>
      <c r="L292" s="48">
        <f t="shared" si="105"/>
        <v>659</v>
      </c>
      <c r="M292" s="48">
        <f t="shared" si="105"/>
        <v>-75</v>
      </c>
      <c r="N292" s="48">
        <f t="shared" si="105"/>
        <v>-4</v>
      </c>
      <c r="O292" s="48">
        <f t="shared" si="105"/>
        <v>0</v>
      </c>
      <c r="P292" s="48">
        <f t="shared" si="105"/>
        <v>-256</v>
      </c>
      <c r="Q292" s="48">
        <f t="shared" si="105"/>
        <v>0</v>
      </c>
      <c r="R292" s="48">
        <f t="shared" si="105"/>
        <v>0</v>
      </c>
      <c r="S292" s="48">
        <f t="shared" si="105"/>
        <v>0</v>
      </c>
      <c r="T292" s="48">
        <f t="shared" si="105"/>
        <v>0</v>
      </c>
      <c r="U292" s="48">
        <f t="shared" si="105"/>
        <v>0</v>
      </c>
      <c r="V292" s="48">
        <f t="shared" si="105"/>
        <v>294</v>
      </c>
      <c r="W292" s="48">
        <f t="shared" si="105"/>
        <v>0</v>
      </c>
      <c r="X292" s="48">
        <f t="shared" si="105"/>
        <v>0</v>
      </c>
      <c r="Y292" s="48">
        <f t="shared" si="105"/>
        <v>0</v>
      </c>
      <c r="Z292" s="48">
        <f t="shared" si="105"/>
        <v>0</v>
      </c>
      <c r="AA292" s="48">
        <f t="shared" si="105"/>
        <v>0</v>
      </c>
      <c r="AB292" s="46"/>
      <c r="AC292" s="47">
        <f>SUM(C292:AB292)</f>
        <v>276116</v>
      </c>
    </row>
    <row r="293" spans="1:29" ht="15.75">
      <c r="A293" s="69"/>
      <c r="B293" s="76" t="s">
        <v>84</v>
      </c>
      <c r="C293" s="48">
        <f aca="true" t="shared" si="106" ref="C293:AA293">SUM(C207,C90,C16)</f>
        <v>0</v>
      </c>
      <c r="D293" s="48">
        <f t="shared" si="106"/>
        <v>0</v>
      </c>
      <c r="E293" s="48">
        <f t="shared" si="106"/>
        <v>0</v>
      </c>
      <c r="F293" s="48">
        <f t="shared" si="106"/>
        <v>0</v>
      </c>
      <c r="G293" s="48">
        <f t="shared" si="106"/>
        <v>0</v>
      </c>
      <c r="H293" s="48">
        <f t="shared" si="106"/>
        <v>0</v>
      </c>
      <c r="I293" s="48">
        <f t="shared" si="106"/>
        <v>0</v>
      </c>
      <c r="J293" s="48">
        <f t="shared" si="106"/>
        <v>0</v>
      </c>
      <c r="K293" s="48">
        <f t="shared" si="106"/>
        <v>1493</v>
      </c>
      <c r="L293" s="48">
        <f t="shared" si="106"/>
        <v>58958</v>
      </c>
      <c r="M293" s="48">
        <f t="shared" si="106"/>
        <v>27</v>
      </c>
      <c r="N293" s="48">
        <f t="shared" si="106"/>
        <v>2</v>
      </c>
      <c r="O293" s="48">
        <f t="shared" si="106"/>
        <v>-2</v>
      </c>
      <c r="P293" s="48">
        <f t="shared" si="106"/>
        <v>0</v>
      </c>
      <c r="Q293" s="48">
        <f t="shared" si="106"/>
        <v>0</v>
      </c>
      <c r="R293" s="48">
        <f t="shared" si="106"/>
        <v>0</v>
      </c>
      <c r="S293" s="48">
        <f t="shared" si="106"/>
        <v>0</v>
      </c>
      <c r="T293" s="48">
        <f t="shared" si="106"/>
        <v>0</v>
      </c>
      <c r="U293" s="48">
        <f t="shared" si="106"/>
        <v>0</v>
      </c>
      <c r="V293" s="48">
        <f t="shared" si="106"/>
        <v>0</v>
      </c>
      <c r="W293" s="48">
        <f t="shared" si="106"/>
        <v>0</v>
      </c>
      <c r="X293" s="48">
        <f t="shared" si="106"/>
        <v>0</v>
      </c>
      <c r="Y293" s="48">
        <f t="shared" si="106"/>
        <v>0</v>
      </c>
      <c r="Z293" s="48">
        <f t="shared" si="106"/>
        <v>0</v>
      </c>
      <c r="AA293" s="48">
        <f t="shared" si="106"/>
        <v>0</v>
      </c>
      <c r="AB293" s="46"/>
      <c r="AC293" s="47">
        <f>SUM(C293:AB293)</f>
        <v>60478</v>
      </c>
    </row>
    <row r="294" spans="1:29" ht="15.75">
      <c r="A294" s="69"/>
      <c r="B294" s="77" t="s">
        <v>94</v>
      </c>
      <c r="C294" s="48">
        <f aca="true" t="shared" si="107" ref="C294:Q294">SUM(C208,C91,C18)</f>
        <v>0</v>
      </c>
      <c r="D294" s="48">
        <f t="shared" si="107"/>
        <v>0</v>
      </c>
      <c r="E294" s="48">
        <f t="shared" si="107"/>
        <v>0</v>
      </c>
      <c r="F294" s="48">
        <f t="shared" si="107"/>
        <v>0</v>
      </c>
      <c r="G294" s="48">
        <f t="shared" si="107"/>
        <v>0</v>
      </c>
      <c r="H294" s="48">
        <f t="shared" si="107"/>
        <v>0</v>
      </c>
      <c r="I294" s="48">
        <f t="shared" si="107"/>
        <v>0</v>
      </c>
      <c r="J294" s="48">
        <f t="shared" si="107"/>
        <v>0</v>
      </c>
      <c r="K294" s="48">
        <f t="shared" si="107"/>
        <v>0</v>
      </c>
      <c r="L294" s="48">
        <f t="shared" si="107"/>
        <v>0</v>
      </c>
      <c r="M294" s="48">
        <f t="shared" si="107"/>
        <v>0</v>
      </c>
      <c r="N294" s="48">
        <f t="shared" si="107"/>
        <v>6</v>
      </c>
      <c r="O294" s="48">
        <f t="shared" si="107"/>
        <v>-4</v>
      </c>
      <c r="P294" s="48">
        <f t="shared" si="107"/>
        <v>0</v>
      </c>
      <c r="Q294" s="48">
        <f t="shared" si="107"/>
        <v>0</v>
      </c>
      <c r="R294" s="48">
        <f aca="true" t="shared" si="108" ref="R294:AA294">SUM(R208,R91,C18)</f>
        <v>0</v>
      </c>
      <c r="S294" s="48">
        <f t="shared" si="108"/>
        <v>0</v>
      </c>
      <c r="T294" s="48">
        <f t="shared" si="108"/>
        <v>0</v>
      </c>
      <c r="U294" s="48">
        <f t="shared" si="108"/>
        <v>0</v>
      </c>
      <c r="V294" s="48">
        <f t="shared" si="108"/>
        <v>0</v>
      </c>
      <c r="W294" s="48">
        <f t="shared" si="108"/>
        <v>0</v>
      </c>
      <c r="X294" s="48">
        <f t="shared" si="108"/>
        <v>0</v>
      </c>
      <c r="Y294" s="48">
        <f t="shared" si="108"/>
        <v>0</v>
      </c>
      <c r="Z294" s="48">
        <f t="shared" si="108"/>
        <v>0</v>
      </c>
      <c r="AA294" s="48">
        <f t="shared" si="108"/>
        <v>0</v>
      </c>
      <c r="AB294" s="46"/>
      <c r="AC294" s="47">
        <f>SUM(C294:AB294)</f>
        <v>2</v>
      </c>
    </row>
    <row r="295" spans="1:29" ht="15.75">
      <c r="A295" s="69"/>
      <c r="B295" s="77" t="s">
        <v>90</v>
      </c>
      <c r="C295" s="48">
        <f aca="true" t="shared" si="109" ref="C295:AA295">SUM(C223,C209,C186,C158,C127,C114,C103,C92,C73,C51,C19)</f>
        <v>0</v>
      </c>
      <c r="D295" s="48">
        <f t="shared" si="109"/>
        <v>0</v>
      </c>
      <c r="E295" s="48">
        <f t="shared" si="109"/>
        <v>0</v>
      </c>
      <c r="F295" s="48">
        <f t="shared" si="109"/>
        <v>0</v>
      </c>
      <c r="G295" s="48">
        <f t="shared" si="109"/>
        <v>0</v>
      </c>
      <c r="H295" s="48">
        <f t="shared" si="109"/>
        <v>0</v>
      </c>
      <c r="I295" s="48">
        <f t="shared" si="109"/>
        <v>0</v>
      </c>
      <c r="J295" s="48">
        <f t="shared" si="109"/>
        <v>0</v>
      </c>
      <c r="K295" s="48">
        <f t="shared" si="109"/>
        <v>0</v>
      </c>
      <c r="L295" s="48">
        <f t="shared" si="109"/>
        <v>0</v>
      </c>
      <c r="M295" s="48">
        <f t="shared" si="109"/>
        <v>0</v>
      </c>
      <c r="N295" s="48">
        <f t="shared" si="109"/>
        <v>0</v>
      </c>
      <c r="O295" s="48">
        <f t="shared" si="109"/>
        <v>137758</v>
      </c>
      <c r="P295" s="48">
        <f t="shared" si="109"/>
        <v>20791</v>
      </c>
      <c r="Q295" s="48">
        <f t="shared" si="109"/>
        <v>121</v>
      </c>
      <c r="R295" s="48">
        <f t="shared" si="109"/>
        <v>0</v>
      </c>
      <c r="S295" s="48">
        <f t="shared" si="109"/>
        <v>0</v>
      </c>
      <c r="T295" s="48">
        <f t="shared" si="109"/>
        <v>0</v>
      </c>
      <c r="U295" s="48">
        <f t="shared" si="109"/>
        <v>0</v>
      </c>
      <c r="V295" s="48">
        <f t="shared" si="109"/>
        <v>0</v>
      </c>
      <c r="W295" s="48">
        <f t="shared" si="109"/>
        <v>0</v>
      </c>
      <c r="X295" s="48">
        <f t="shared" si="109"/>
        <v>0</v>
      </c>
      <c r="Y295" s="48">
        <f t="shared" si="109"/>
        <v>0</v>
      </c>
      <c r="Z295" s="48">
        <f t="shared" si="109"/>
        <v>0</v>
      </c>
      <c r="AA295" s="48">
        <f t="shared" si="109"/>
        <v>0</v>
      </c>
      <c r="AB295" s="46"/>
      <c r="AC295" s="47">
        <f>SUM(C295:AB295)</f>
        <v>158670</v>
      </c>
    </row>
    <row r="296" spans="1:29" ht="15.75">
      <c r="A296" s="69"/>
      <c r="B296" s="77" t="s">
        <v>91</v>
      </c>
      <c r="C296" s="48">
        <f aca="true" t="shared" si="110" ref="C296:AA296">SUM(C234,C224,C210,C196,C187,C159,C128,C115,C104,C93,C74,C52,C20)</f>
        <v>0</v>
      </c>
      <c r="D296" s="48">
        <f t="shared" si="110"/>
        <v>0</v>
      </c>
      <c r="E296" s="48">
        <f t="shared" si="110"/>
        <v>0</v>
      </c>
      <c r="F296" s="48">
        <f t="shared" si="110"/>
        <v>0</v>
      </c>
      <c r="G296" s="48">
        <f t="shared" si="110"/>
        <v>0</v>
      </c>
      <c r="H296" s="48">
        <f t="shared" si="110"/>
        <v>0</v>
      </c>
      <c r="I296" s="48">
        <f t="shared" si="110"/>
        <v>2</v>
      </c>
      <c r="J296" s="48">
        <f t="shared" si="110"/>
        <v>0</v>
      </c>
      <c r="K296" s="48">
        <f t="shared" si="110"/>
        <v>0</v>
      </c>
      <c r="L296" s="48">
        <f t="shared" si="110"/>
        <v>0</v>
      </c>
      <c r="M296" s="48">
        <f t="shared" si="110"/>
        <v>0</v>
      </c>
      <c r="N296" s="48">
        <f t="shared" si="110"/>
        <v>0</v>
      </c>
      <c r="O296" s="48">
        <f t="shared" si="110"/>
        <v>19462</v>
      </c>
      <c r="P296" s="48">
        <f t="shared" si="110"/>
        <v>953628</v>
      </c>
      <c r="Q296" s="48">
        <f t="shared" si="110"/>
        <v>65566</v>
      </c>
      <c r="R296" s="48">
        <f t="shared" si="110"/>
        <v>86</v>
      </c>
      <c r="S296" s="48">
        <f t="shared" si="110"/>
        <v>0</v>
      </c>
      <c r="T296" s="48">
        <f t="shared" si="110"/>
        <v>-844</v>
      </c>
      <c r="U296" s="48">
        <f t="shared" si="110"/>
        <v>-14</v>
      </c>
      <c r="V296" s="48">
        <f t="shared" si="110"/>
        <v>0</v>
      </c>
      <c r="W296" s="48">
        <f t="shared" si="110"/>
        <v>0</v>
      </c>
      <c r="X296" s="48">
        <f t="shared" si="110"/>
        <v>0</v>
      </c>
      <c r="Y296" s="48">
        <f t="shared" si="110"/>
        <v>0</v>
      </c>
      <c r="Z296" s="48">
        <f t="shared" si="110"/>
        <v>0</v>
      </c>
      <c r="AA296" s="48">
        <f t="shared" si="110"/>
        <v>0</v>
      </c>
      <c r="AB296" s="46"/>
      <c r="AC296" s="47">
        <f>SUM(C296:AB296)</f>
        <v>1037886</v>
      </c>
    </row>
    <row r="297" spans="1:29" ht="15.75">
      <c r="A297" s="69"/>
      <c r="B297" s="77" t="s">
        <v>136</v>
      </c>
      <c r="C297" s="48">
        <f aca="true" t="shared" si="111" ref="C297:AA297">SUM(C239,C235,C225,C211,C197,C188,C160,C129,C116,C105,C94,C75,C53,C21)</f>
        <v>0</v>
      </c>
      <c r="D297" s="48">
        <f t="shared" si="111"/>
        <v>0</v>
      </c>
      <c r="E297" s="48">
        <f t="shared" si="111"/>
        <v>0</v>
      </c>
      <c r="F297" s="48">
        <f t="shared" si="111"/>
        <v>0</v>
      </c>
      <c r="G297" s="48">
        <f t="shared" si="111"/>
        <v>0</v>
      </c>
      <c r="H297" s="48">
        <f t="shared" si="111"/>
        <v>0</v>
      </c>
      <c r="I297" s="48">
        <f t="shared" si="111"/>
        <v>0</v>
      </c>
      <c r="J297" s="48">
        <f t="shared" si="111"/>
        <v>0</v>
      </c>
      <c r="K297" s="48">
        <f t="shared" si="111"/>
        <v>0</v>
      </c>
      <c r="L297" s="48">
        <f t="shared" si="111"/>
        <v>0</v>
      </c>
      <c r="M297" s="48">
        <f t="shared" si="111"/>
        <v>0</v>
      </c>
      <c r="N297" s="48">
        <f t="shared" si="111"/>
        <v>0</v>
      </c>
      <c r="O297" s="48">
        <f t="shared" si="111"/>
        <v>0</v>
      </c>
      <c r="P297" s="48">
        <f t="shared" si="111"/>
        <v>13716</v>
      </c>
      <c r="Q297" s="48">
        <f t="shared" si="111"/>
        <v>1615595</v>
      </c>
      <c r="R297" s="48">
        <f t="shared" si="111"/>
        <v>55853</v>
      </c>
      <c r="S297" s="48">
        <f t="shared" si="111"/>
        <v>-22</v>
      </c>
      <c r="T297" s="48">
        <f t="shared" si="111"/>
        <v>-25</v>
      </c>
      <c r="U297" s="48">
        <f t="shared" si="111"/>
        <v>-16</v>
      </c>
      <c r="V297" s="48">
        <f t="shared" si="111"/>
        <v>0</v>
      </c>
      <c r="W297" s="48">
        <f t="shared" si="111"/>
        <v>0</v>
      </c>
      <c r="X297" s="48">
        <f t="shared" si="111"/>
        <v>8</v>
      </c>
      <c r="Y297" s="48">
        <f t="shared" si="111"/>
        <v>0</v>
      </c>
      <c r="Z297" s="48">
        <f t="shared" si="111"/>
        <v>0</v>
      </c>
      <c r="AA297" s="48">
        <f t="shared" si="111"/>
        <v>0</v>
      </c>
      <c r="AB297" s="46"/>
      <c r="AC297" s="47">
        <f>SUM(C297:AB297)</f>
        <v>1685109</v>
      </c>
    </row>
    <row r="298" spans="1:29" ht="15.75">
      <c r="A298" s="69"/>
      <c r="B298" s="77" t="s">
        <v>137</v>
      </c>
      <c r="C298" s="48">
        <f aca="true" t="shared" si="112" ref="C298:AA298">SUM(C240,C236,C226,C212,C198,C189,C161,C130,C117,C106,C95,C76,C54,C39,C22)</f>
        <v>0</v>
      </c>
      <c r="D298" s="48">
        <f t="shared" si="112"/>
        <v>0</v>
      </c>
      <c r="E298" s="48">
        <f t="shared" si="112"/>
        <v>0</v>
      </c>
      <c r="F298" s="48">
        <f t="shared" si="112"/>
        <v>0</v>
      </c>
      <c r="G298" s="48">
        <f t="shared" si="112"/>
        <v>0</v>
      </c>
      <c r="H298" s="48">
        <f t="shared" si="112"/>
        <v>0</v>
      </c>
      <c r="I298" s="48">
        <f t="shared" si="112"/>
        <v>0</v>
      </c>
      <c r="J298" s="48">
        <f t="shared" si="112"/>
        <v>0</v>
      </c>
      <c r="K298" s="48">
        <f t="shared" si="112"/>
        <v>0</v>
      </c>
      <c r="L298" s="48">
        <f t="shared" si="112"/>
        <v>0</v>
      </c>
      <c r="M298" s="48">
        <f t="shared" si="112"/>
        <v>0</v>
      </c>
      <c r="N298" s="48">
        <f t="shared" si="112"/>
        <v>0</v>
      </c>
      <c r="O298" s="48">
        <f t="shared" si="112"/>
        <v>0</v>
      </c>
      <c r="P298" s="48">
        <f t="shared" si="112"/>
        <v>0</v>
      </c>
      <c r="Q298" s="48">
        <f t="shared" si="112"/>
        <v>6601</v>
      </c>
      <c r="R298" s="48">
        <f t="shared" si="112"/>
        <v>662116</v>
      </c>
      <c r="S298" s="48">
        <f t="shared" si="112"/>
        <v>29698</v>
      </c>
      <c r="T298" s="48">
        <f t="shared" si="112"/>
        <v>54</v>
      </c>
      <c r="U298" s="48">
        <f t="shared" si="112"/>
        <v>-135</v>
      </c>
      <c r="V298" s="48">
        <f t="shared" si="112"/>
        <v>0</v>
      </c>
      <c r="W298" s="48">
        <f t="shared" si="112"/>
        <v>0</v>
      </c>
      <c r="X298" s="48">
        <f t="shared" si="112"/>
        <v>14</v>
      </c>
      <c r="Y298" s="48">
        <f t="shared" si="112"/>
        <v>0</v>
      </c>
      <c r="Z298" s="48">
        <f t="shared" si="112"/>
        <v>0</v>
      </c>
      <c r="AA298" s="48">
        <f t="shared" si="112"/>
        <v>0</v>
      </c>
      <c r="AB298" s="46"/>
      <c r="AC298" s="47">
        <f>SUM(C298:AB298)</f>
        <v>698348</v>
      </c>
    </row>
    <row r="299" spans="1:29" ht="15.75">
      <c r="A299" s="69"/>
      <c r="B299" s="77" t="s">
        <v>138</v>
      </c>
      <c r="C299" s="48">
        <f aca="true" t="shared" si="113" ref="C299:AA299">SUM(C241,C237,C227,C213,C199,C190,C162,C131,C118,C107,C96,C77,C55,C40,C23)</f>
        <v>0</v>
      </c>
      <c r="D299" s="48">
        <f t="shared" si="113"/>
        <v>0</v>
      </c>
      <c r="E299" s="48">
        <f t="shared" si="113"/>
        <v>0</v>
      </c>
      <c r="F299" s="48">
        <f t="shared" si="113"/>
        <v>0</v>
      </c>
      <c r="G299" s="48">
        <f t="shared" si="113"/>
        <v>0</v>
      </c>
      <c r="H299" s="48">
        <f t="shared" si="113"/>
        <v>0</v>
      </c>
      <c r="I299" s="48">
        <f t="shared" si="113"/>
        <v>0</v>
      </c>
      <c r="J299" s="48">
        <f t="shared" si="113"/>
        <v>0</v>
      </c>
      <c r="K299" s="48">
        <f t="shared" si="113"/>
        <v>0</v>
      </c>
      <c r="L299" s="48">
        <f t="shared" si="113"/>
        <v>0</v>
      </c>
      <c r="M299" s="48">
        <f t="shared" si="113"/>
        <v>0</v>
      </c>
      <c r="N299" s="48">
        <f t="shared" si="113"/>
        <v>0</v>
      </c>
      <c r="O299" s="48">
        <f t="shared" si="113"/>
        <v>0</v>
      </c>
      <c r="P299" s="48">
        <f t="shared" si="113"/>
        <v>0</v>
      </c>
      <c r="Q299" s="48">
        <f t="shared" si="113"/>
        <v>0</v>
      </c>
      <c r="R299" s="48">
        <f t="shared" si="113"/>
        <v>2662</v>
      </c>
      <c r="S299" s="48">
        <f t="shared" si="113"/>
        <v>568315</v>
      </c>
      <c r="T299" s="48">
        <f t="shared" si="113"/>
        <v>3959</v>
      </c>
      <c r="U299" s="48">
        <f t="shared" si="113"/>
        <v>48</v>
      </c>
      <c r="V299" s="48">
        <f t="shared" si="113"/>
        <v>11</v>
      </c>
      <c r="W299" s="48">
        <f t="shared" si="113"/>
        <v>0</v>
      </c>
      <c r="X299" s="48">
        <f t="shared" si="113"/>
        <v>0</v>
      </c>
      <c r="Y299" s="48">
        <f t="shared" si="113"/>
        <v>0</v>
      </c>
      <c r="Z299" s="48">
        <f t="shared" si="113"/>
        <v>0</v>
      </c>
      <c r="AA299" s="48">
        <f t="shared" si="113"/>
        <v>0</v>
      </c>
      <c r="AB299" s="46"/>
      <c r="AC299" s="47">
        <f>SUM(C299:AB299)</f>
        <v>574995</v>
      </c>
    </row>
    <row r="300" spans="1:29" ht="15.75">
      <c r="A300" s="69"/>
      <c r="B300" s="77" t="s">
        <v>139</v>
      </c>
      <c r="C300" s="48">
        <f aca="true" t="shared" si="114" ref="C300:AA300">SUM(C274,C265,C242,C228,C214,C191,C163,C132,C119,C108,C97,C78,C65,C56,C24)</f>
        <v>0</v>
      </c>
      <c r="D300" s="48">
        <f t="shared" si="114"/>
        <v>0</v>
      </c>
      <c r="E300" s="48">
        <f t="shared" si="114"/>
        <v>0</v>
      </c>
      <c r="F300" s="48">
        <f t="shared" si="114"/>
        <v>0</v>
      </c>
      <c r="G300" s="48">
        <f t="shared" si="114"/>
        <v>0</v>
      </c>
      <c r="H300" s="48">
        <f t="shared" si="114"/>
        <v>0</v>
      </c>
      <c r="I300" s="48">
        <f t="shared" si="114"/>
        <v>0</v>
      </c>
      <c r="J300" s="48">
        <f t="shared" si="114"/>
        <v>0</v>
      </c>
      <c r="K300" s="48">
        <f t="shared" si="114"/>
        <v>0</v>
      </c>
      <c r="L300" s="48">
        <f t="shared" si="114"/>
        <v>0</v>
      </c>
      <c r="M300" s="48">
        <f t="shared" si="114"/>
        <v>0</v>
      </c>
      <c r="N300" s="48">
        <f t="shared" si="114"/>
        <v>0</v>
      </c>
      <c r="O300" s="48">
        <f t="shared" si="114"/>
        <v>0</v>
      </c>
      <c r="P300" s="48">
        <f t="shared" si="114"/>
        <v>0</v>
      </c>
      <c r="Q300" s="48">
        <f t="shared" si="114"/>
        <v>0</v>
      </c>
      <c r="R300" s="48">
        <f t="shared" si="114"/>
        <v>0</v>
      </c>
      <c r="S300" s="48">
        <f t="shared" si="114"/>
        <v>44034</v>
      </c>
      <c r="T300" s="48">
        <f t="shared" si="114"/>
        <v>183255</v>
      </c>
      <c r="U300" s="48">
        <f t="shared" si="114"/>
        <v>1730</v>
      </c>
      <c r="V300" s="48">
        <f t="shared" si="114"/>
        <v>-58</v>
      </c>
      <c r="W300" s="48">
        <f t="shared" si="114"/>
        <v>0</v>
      </c>
      <c r="X300" s="48">
        <f t="shared" si="114"/>
        <v>0</v>
      </c>
      <c r="Y300" s="48">
        <f t="shared" si="114"/>
        <v>1</v>
      </c>
      <c r="Z300" s="48">
        <f t="shared" si="114"/>
        <v>0</v>
      </c>
      <c r="AA300" s="48">
        <f t="shared" si="114"/>
        <v>0</v>
      </c>
      <c r="AB300" s="46"/>
      <c r="AC300" s="47">
        <f>SUM(C300:AB300)</f>
        <v>228962</v>
      </c>
    </row>
    <row r="301" spans="1:29" ht="15.75">
      <c r="A301" s="69"/>
      <c r="B301" s="77" t="s">
        <v>144</v>
      </c>
      <c r="C301" s="48">
        <f aca="true" t="shared" si="115" ref="C301:AA301">SUM(C275,C266,C243,C229,C215,C200,C174,C169,C164,C133,C120,C109,C98,C79,C57,C25)</f>
        <v>0</v>
      </c>
      <c r="D301" s="48">
        <f t="shared" si="115"/>
        <v>0</v>
      </c>
      <c r="E301" s="48">
        <f t="shared" si="115"/>
        <v>0</v>
      </c>
      <c r="F301" s="48">
        <f t="shared" si="115"/>
        <v>0</v>
      </c>
      <c r="G301" s="48">
        <f t="shared" si="115"/>
        <v>0</v>
      </c>
      <c r="H301" s="48">
        <f t="shared" si="115"/>
        <v>0</v>
      </c>
      <c r="I301" s="48">
        <f t="shared" si="115"/>
        <v>0</v>
      </c>
      <c r="J301" s="48">
        <f t="shared" si="115"/>
        <v>0</v>
      </c>
      <c r="K301" s="48">
        <f t="shared" si="115"/>
        <v>0</v>
      </c>
      <c r="L301" s="48">
        <f t="shared" si="115"/>
        <v>0</v>
      </c>
      <c r="M301" s="48">
        <f t="shared" si="115"/>
        <v>0</v>
      </c>
      <c r="N301" s="48">
        <f t="shared" si="115"/>
        <v>0</v>
      </c>
      <c r="O301" s="48">
        <f t="shared" si="115"/>
        <v>0</v>
      </c>
      <c r="P301" s="48">
        <f t="shared" si="115"/>
        <v>0</v>
      </c>
      <c r="Q301" s="48">
        <f t="shared" si="115"/>
        <v>0</v>
      </c>
      <c r="R301" s="48">
        <f t="shared" si="115"/>
        <v>0</v>
      </c>
      <c r="S301" s="48">
        <f t="shared" si="115"/>
        <v>0</v>
      </c>
      <c r="T301" s="48">
        <f t="shared" si="115"/>
        <v>3147</v>
      </c>
      <c r="U301" s="48">
        <f t="shared" si="115"/>
        <v>110577</v>
      </c>
      <c r="V301" s="48">
        <f t="shared" si="115"/>
        <v>16743</v>
      </c>
      <c r="W301" s="48">
        <f t="shared" si="115"/>
        <v>18</v>
      </c>
      <c r="X301" s="48">
        <f t="shared" si="115"/>
        <v>0</v>
      </c>
      <c r="Y301" s="48">
        <f t="shared" si="115"/>
        <v>0</v>
      </c>
      <c r="Z301" s="48">
        <f t="shared" si="115"/>
        <v>0</v>
      </c>
      <c r="AA301" s="48">
        <f t="shared" si="115"/>
        <v>0</v>
      </c>
      <c r="AB301" s="46"/>
      <c r="AC301" s="47">
        <f>SUM(C301:AB301)</f>
        <v>130485</v>
      </c>
    </row>
    <row r="302" spans="1:29" ht="15.75">
      <c r="A302" s="69"/>
      <c r="B302" s="77" t="s">
        <v>145</v>
      </c>
      <c r="C302" s="48">
        <f aca="true" t="shared" si="116" ref="C302:AA302">SUM(C276,C267,C244,C230,C216,C201,C179,C175,C170,C165,C134,C121,C110,C99,C80,C66,C58,C26)</f>
        <v>0</v>
      </c>
      <c r="D302" s="48">
        <f t="shared" si="116"/>
        <v>0</v>
      </c>
      <c r="E302" s="48">
        <f t="shared" si="116"/>
        <v>0</v>
      </c>
      <c r="F302" s="48">
        <f t="shared" si="116"/>
        <v>0</v>
      </c>
      <c r="G302" s="48">
        <f t="shared" si="116"/>
        <v>0</v>
      </c>
      <c r="H302" s="48">
        <f t="shared" si="116"/>
        <v>0</v>
      </c>
      <c r="I302" s="48">
        <f t="shared" si="116"/>
        <v>0</v>
      </c>
      <c r="J302" s="48">
        <f t="shared" si="116"/>
        <v>0</v>
      </c>
      <c r="K302" s="48">
        <f t="shared" si="116"/>
        <v>0</v>
      </c>
      <c r="L302" s="48">
        <f t="shared" si="116"/>
        <v>0</v>
      </c>
      <c r="M302" s="48">
        <f t="shared" si="116"/>
        <v>0</v>
      </c>
      <c r="N302" s="48">
        <f t="shared" si="116"/>
        <v>0</v>
      </c>
      <c r="O302" s="48">
        <f t="shared" si="116"/>
        <v>0</v>
      </c>
      <c r="P302" s="48">
        <f t="shared" si="116"/>
        <v>0</v>
      </c>
      <c r="Q302" s="48">
        <f t="shared" si="116"/>
        <v>0</v>
      </c>
      <c r="R302" s="48">
        <f t="shared" si="116"/>
        <v>0</v>
      </c>
      <c r="S302" s="48">
        <f t="shared" si="116"/>
        <v>0</v>
      </c>
      <c r="T302" s="48">
        <f t="shared" si="116"/>
        <v>0</v>
      </c>
      <c r="U302" s="48">
        <f t="shared" si="116"/>
        <v>1423</v>
      </c>
      <c r="V302" s="48">
        <f t="shared" si="116"/>
        <v>300349</v>
      </c>
      <c r="W302" s="48">
        <f t="shared" si="116"/>
        <v>38946</v>
      </c>
      <c r="X302" s="48">
        <f t="shared" si="116"/>
        <v>-117</v>
      </c>
      <c r="Y302" s="48">
        <f t="shared" si="116"/>
        <v>0</v>
      </c>
      <c r="Z302" s="48">
        <f t="shared" si="116"/>
        <v>0</v>
      </c>
      <c r="AA302" s="48">
        <f t="shared" si="116"/>
        <v>0</v>
      </c>
      <c r="AB302" s="46"/>
      <c r="AC302" s="47">
        <f>SUM(C302:AB302)</f>
        <v>340601</v>
      </c>
    </row>
    <row r="303" spans="1:29" ht="15.75">
      <c r="A303" s="69"/>
      <c r="B303" s="77" t="s">
        <v>146</v>
      </c>
      <c r="C303" s="48">
        <f aca="true" t="shared" si="117" ref="C303:AA303">SUM(C192,C277,C268,C245,C231,C217,C202,C180,C176,C171,C166,C135,C122,C111,C100,C81,C67,C59,C27)</f>
        <v>0</v>
      </c>
      <c r="D303" s="48">
        <f t="shared" si="117"/>
        <v>0</v>
      </c>
      <c r="E303" s="48">
        <f t="shared" si="117"/>
        <v>0</v>
      </c>
      <c r="F303" s="48">
        <f t="shared" si="117"/>
        <v>0</v>
      </c>
      <c r="G303" s="48">
        <f t="shared" si="117"/>
        <v>0</v>
      </c>
      <c r="H303" s="48">
        <f t="shared" si="117"/>
        <v>0</v>
      </c>
      <c r="I303" s="48">
        <f t="shared" si="117"/>
        <v>0</v>
      </c>
      <c r="J303" s="48">
        <f t="shared" si="117"/>
        <v>0</v>
      </c>
      <c r="K303" s="48">
        <f t="shared" si="117"/>
        <v>0</v>
      </c>
      <c r="L303" s="48">
        <f t="shared" si="117"/>
        <v>0</v>
      </c>
      <c r="M303" s="48">
        <f t="shared" si="117"/>
        <v>0</v>
      </c>
      <c r="N303" s="48">
        <f t="shared" si="117"/>
        <v>0</v>
      </c>
      <c r="O303" s="48">
        <f t="shared" si="117"/>
        <v>0</v>
      </c>
      <c r="P303" s="48">
        <f t="shared" si="117"/>
        <v>0</v>
      </c>
      <c r="Q303" s="48">
        <f t="shared" si="117"/>
        <v>0</v>
      </c>
      <c r="R303" s="48">
        <f t="shared" si="117"/>
        <v>0</v>
      </c>
      <c r="S303" s="48">
        <f t="shared" si="117"/>
        <v>0</v>
      </c>
      <c r="T303" s="48">
        <f t="shared" si="117"/>
        <v>0</v>
      </c>
      <c r="U303" s="48">
        <f t="shared" si="117"/>
        <v>0</v>
      </c>
      <c r="V303" s="48">
        <f t="shared" si="117"/>
        <v>748</v>
      </c>
      <c r="W303" s="48">
        <f t="shared" si="117"/>
        <v>240579</v>
      </c>
      <c r="X303" s="48">
        <f t="shared" si="117"/>
        <v>4385</v>
      </c>
      <c r="Y303" s="48">
        <f t="shared" si="117"/>
        <v>0</v>
      </c>
      <c r="Z303" s="48">
        <f t="shared" si="117"/>
        <v>0</v>
      </c>
      <c r="AA303" s="48">
        <f t="shared" si="117"/>
        <v>0</v>
      </c>
      <c r="AB303" s="46"/>
      <c r="AC303" s="47">
        <f>SUM(C303:AB303)</f>
        <v>245712</v>
      </c>
    </row>
    <row r="304" spans="1:29" ht="15.75">
      <c r="A304" s="69"/>
      <c r="B304" s="77" t="s">
        <v>152</v>
      </c>
      <c r="C304" s="48">
        <f aca="true" t="shared" si="118" ref="C304:AA304">SUM(C278,C269,C246,C232,C218,C203,C181,C177,C172,C167,C136,C123,C112,C101,C82,C68,C60,C28)</f>
        <v>0</v>
      </c>
      <c r="D304" s="48">
        <f t="shared" si="118"/>
        <v>0</v>
      </c>
      <c r="E304" s="48">
        <f t="shared" si="118"/>
        <v>0</v>
      </c>
      <c r="F304" s="48">
        <f t="shared" si="118"/>
        <v>0</v>
      </c>
      <c r="G304" s="48">
        <f t="shared" si="118"/>
        <v>0</v>
      </c>
      <c r="H304" s="48">
        <f t="shared" si="118"/>
        <v>0</v>
      </c>
      <c r="I304" s="48">
        <f t="shared" si="118"/>
        <v>0</v>
      </c>
      <c r="J304" s="48">
        <f t="shared" si="118"/>
        <v>0</v>
      </c>
      <c r="K304" s="48">
        <f t="shared" si="118"/>
        <v>0</v>
      </c>
      <c r="L304" s="48">
        <f t="shared" si="118"/>
        <v>0</v>
      </c>
      <c r="M304" s="48">
        <f t="shared" si="118"/>
        <v>0</v>
      </c>
      <c r="N304" s="48">
        <f t="shared" si="118"/>
        <v>0</v>
      </c>
      <c r="O304" s="48">
        <f t="shared" si="118"/>
        <v>0</v>
      </c>
      <c r="P304" s="48">
        <f t="shared" si="118"/>
        <v>0</v>
      </c>
      <c r="Q304" s="48">
        <f t="shared" si="118"/>
        <v>0</v>
      </c>
      <c r="R304" s="48">
        <f t="shared" si="118"/>
        <v>0</v>
      </c>
      <c r="S304" s="48">
        <f t="shared" si="118"/>
        <v>0</v>
      </c>
      <c r="T304" s="48">
        <f t="shared" si="118"/>
        <v>0</v>
      </c>
      <c r="U304" s="48">
        <f t="shared" si="118"/>
        <v>0</v>
      </c>
      <c r="V304" s="48">
        <f t="shared" si="118"/>
        <v>0</v>
      </c>
      <c r="W304" s="48">
        <f t="shared" si="118"/>
        <v>361</v>
      </c>
      <c r="X304" s="48">
        <f t="shared" si="118"/>
        <v>8491</v>
      </c>
      <c r="Y304" s="48">
        <f t="shared" si="118"/>
        <v>-98</v>
      </c>
      <c r="Z304" s="48">
        <f t="shared" si="118"/>
        <v>0</v>
      </c>
      <c r="AA304" s="48">
        <f t="shared" si="118"/>
        <v>0</v>
      </c>
      <c r="AB304" s="46"/>
      <c r="AC304" s="47">
        <f>SUM(C304:AB304)</f>
        <v>8754</v>
      </c>
    </row>
    <row r="305" spans="1:29" ht="15.75">
      <c r="A305" s="69"/>
      <c r="B305" s="77" t="s">
        <v>179</v>
      </c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>
        <f aca="true" t="shared" si="119" ref="P305:Y305">SUM(P279,P270,P29)</f>
        <v>0</v>
      </c>
      <c r="Q305" s="48">
        <f t="shared" si="119"/>
        <v>0</v>
      </c>
      <c r="R305" s="48">
        <f t="shared" si="119"/>
        <v>0</v>
      </c>
      <c r="S305" s="48">
        <f t="shared" si="119"/>
        <v>0</v>
      </c>
      <c r="T305" s="48">
        <f t="shared" si="119"/>
        <v>0</v>
      </c>
      <c r="U305" s="48">
        <f t="shared" si="119"/>
        <v>0</v>
      </c>
      <c r="V305" s="48">
        <f t="shared" si="119"/>
        <v>0</v>
      </c>
      <c r="W305" s="48">
        <f t="shared" si="119"/>
        <v>0</v>
      </c>
      <c r="X305" s="48">
        <f t="shared" si="119"/>
        <v>4</v>
      </c>
      <c r="Y305" s="48">
        <f t="shared" si="119"/>
        <v>0</v>
      </c>
      <c r="Z305" s="48">
        <f>SUM(Z279,Z270,Z29,Z61)</f>
        <v>0</v>
      </c>
      <c r="AA305" s="48">
        <f>SUM(AA279,AA270,AA29,AA61)</f>
        <v>0</v>
      </c>
      <c r="AB305" s="46"/>
      <c r="AC305" s="47">
        <f>SUM(C305:AB305)</f>
        <v>4</v>
      </c>
    </row>
    <row r="306" spans="1:29" ht="15.75">
      <c r="A306" s="69"/>
      <c r="B306" s="77" t="s">
        <v>180</v>
      </c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>
        <f>Z62+Z69+Z152+Z271+Z280</f>
        <v>124</v>
      </c>
      <c r="AA306" s="48">
        <f>AA62+AA69+AA152+AA271+AA280</f>
        <v>0</v>
      </c>
      <c r="AB306" s="46"/>
      <c r="AC306" s="47">
        <f>SUM(C306:AB306)</f>
        <v>124</v>
      </c>
    </row>
    <row r="307" spans="1:29" ht="15.75">
      <c r="A307" s="69"/>
      <c r="B307" s="77" t="s">
        <v>181</v>
      </c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>
        <f>Z63+Z85+Z153</f>
        <v>14</v>
      </c>
      <c r="AA307" s="48">
        <f>AA63+AA85+AA153</f>
        <v>1790</v>
      </c>
      <c r="AB307" s="48">
        <f>AB63+AB85+AB153</f>
        <v>22</v>
      </c>
      <c r="AC307" s="47">
        <f>SUM(C307:AB307)</f>
        <v>1826</v>
      </c>
    </row>
    <row r="308" spans="1:29" ht="16.5" thickBot="1">
      <c r="A308" s="69"/>
      <c r="B308" s="77" t="s">
        <v>183</v>
      </c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>
        <f>AA86</f>
        <v>50</v>
      </c>
      <c r="AB308" s="48">
        <f>AB86</f>
        <v>1005</v>
      </c>
      <c r="AC308" s="47">
        <f>SUM(C308:AB308)</f>
        <v>1055</v>
      </c>
    </row>
    <row r="309" spans="1:29" s="32" customFormat="1" ht="16.5" thickBot="1">
      <c r="A309" s="116" t="s">
        <v>154</v>
      </c>
      <c r="B309" s="117"/>
      <c r="C309" s="118">
        <f aca="true" t="shared" si="120" ref="C309:O309">SUM(C284:C304)</f>
        <v>205962</v>
      </c>
      <c r="D309" s="118">
        <f t="shared" si="120"/>
        <v>574236</v>
      </c>
      <c r="E309" s="118">
        <f t="shared" si="120"/>
        <v>360919</v>
      </c>
      <c r="F309" s="118">
        <f t="shared" si="120"/>
        <v>288602</v>
      </c>
      <c r="G309" s="118">
        <f t="shared" si="120"/>
        <v>143794</v>
      </c>
      <c r="H309" s="118">
        <f t="shared" si="120"/>
        <v>172808</v>
      </c>
      <c r="I309" s="118">
        <f t="shared" si="120"/>
        <v>383956</v>
      </c>
      <c r="J309" s="118">
        <f t="shared" si="120"/>
        <v>693395</v>
      </c>
      <c r="K309" s="118">
        <f t="shared" si="120"/>
        <v>277296</v>
      </c>
      <c r="L309" s="118">
        <f t="shared" si="120"/>
        <v>59640</v>
      </c>
      <c r="M309" s="118">
        <f t="shared" si="120"/>
        <v>-210</v>
      </c>
      <c r="N309" s="118">
        <f t="shared" si="120"/>
        <v>-28</v>
      </c>
      <c r="O309" s="118">
        <f t="shared" si="120"/>
        <v>157211</v>
      </c>
      <c r="P309" s="118">
        <f>SUM(P284:P305)</f>
        <v>987879</v>
      </c>
      <c r="Q309" s="118">
        <f aca="true" t="shared" si="121" ref="Q309:W309">SUM(Q284:Q305)</f>
        <v>1687883</v>
      </c>
      <c r="R309" s="118">
        <f t="shared" si="121"/>
        <v>720717</v>
      </c>
      <c r="S309" s="118">
        <f t="shared" si="121"/>
        <v>642042</v>
      </c>
      <c r="T309" s="118">
        <f t="shared" si="121"/>
        <v>189546</v>
      </c>
      <c r="U309" s="118">
        <f t="shared" si="121"/>
        <v>113613</v>
      </c>
      <c r="V309" s="118">
        <f t="shared" si="121"/>
        <v>318087</v>
      </c>
      <c r="W309" s="118">
        <f t="shared" si="121"/>
        <v>279904</v>
      </c>
      <c r="X309" s="118">
        <f>SUM(X284:X305)</f>
        <v>12785</v>
      </c>
      <c r="Y309" s="118">
        <f>SUM(Y284:Y305)</f>
        <v>-97</v>
      </c>
      <c r="Z309" s="118">
        <f>SUM(Z284:Z307)</f>
        <v>138</v>
      </c>
      <c r="AA309" s="118">
        <f>SUM(AA284:AA308)</f>
        <v>1840</v>
      </c>
      <c r="AB309" s="118">
        <f>SUM(AB284:AB308)</f>
        <v>1027</v>
      </c>
      <c r="AC309" s="119">
        <f>SUM(AC284:AC308)</f>
        <v>8272945</v>
      </c>
    </row>
    <row r="310" spans="1:29" ht="15.75">
      <c r="A310" s="74"/>
      <c r="B310" s="74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</row>
    <row r="311" spans="2:29" ht="15.75">
      <c r="B311" s="74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</row>
  </sheetData>
  <sheetProtection/>
  <printOptions/>
  <pageMargins left="0.25" right="0.3" top="0.253" bottom="0.3" header="0.5" footer="0.5"/>
  <pageSetup fitToHeight="6" fitToWidth="1" horizontalDpi="600" verticalDpi="600" orientation="landscape" scale="64" r:id="rId1"/>
  <headerFooter alignWithMargins="0">
    <oddHeader>&amp;C&amp;RPAGE &amp;P</oddHeader>
  </headerFooter>
  <rowBreaks count="2" manualBreakCount="2">
    <brk id="87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richard.pazdalski</cp:lastModifiedBy>
  <cp:lastPrinted>2009-11-22T18:57:40Z</cp:lastPrinted>
  <dcterms:created xsi:type="dcterms:W3CDTF">2006-03-01T22:31:12Z</dcterms:created>
  <dcterms:modified xsi:type="dcterms:W3CDTF">2012-02-17T18:47:05Z</dcterms:modified>
  <cp:category/>
  <cp:version/>
  <cp:contentType/>
  <cp:contentStatus/>
</cp:coreProperties>
</file>