
<file path=[Content_Types].xml><?xml version="1.0" encoding="utf-8"?>
<Types xmlns="http://schemas.openxmlformats.org/package/2006/content-types">
  <Default Extension="bin" ContentType="application/vnd.openxmlformats-officedocument.spreadsheetml.printerSettings"/>
  <Default Extension="emf" ContentType="image/x-emf"/>
  <Default Extension="jfif"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codeName="{AE6600E7-7A62-396C-DE95-9942FA9DD81E}"/>
  <workbookPr codeName="ThisWorkbook" defaultThemeVersion="166925"/>
  <mc:AlternateContent xmlns:mc="http://schemas.openxmlformats.org/markup-compatibility/2006">
    <mc:Choice Requires="x15">
      <x15ac:absPath xmlns:x15ac="http://schemas.microsoft.com/office/spreadsheetml/2010/11/ac" url="https://usdagcc-my.sharepoint.com/personal/barry_terhark_usda_gov/Documents/Desktop/"/>
    </mc:Choice>
  </mc:AlternateContent>
  <xr:revisionPtr revIDLastSave="6" documentId="14_{87FD9D8E-544D-4405-A678-AD112F38284E}" xr6:coauthVersionLast="47" xr6:coauthVersionMax="47" xr10:uidLastSave="{123AD810-31F2-45AC-83F0-D1267793F39E}"/>
  <workbookProtection workbookAlgorithmName="SHA-512" workbookHashValue="7NiMzvop8htfZcyma+vcizT8O9Fbrj97Yo6hZ7NbuTxMQE8y0fp/RKQLpSrWfvt2iNLvPOKm/31bX7laYwBN/Q==" workbookSaltValue="+hQ1awEbK3LnQGbvzvSioA==" workbookSpinCount="100000" lockStructure="1"/>
  <bookViews>
    <workbookView xWindow="28680" yWindow="-120" windowWidth="29040" windowHeight="16440" xr2:uid="{622F0880-E12C-4392-BDAD-093795677DBD}"/>
  </bookViews>
  <sheets>
    <sheet name="Gross Rev Wrksht" sheetId="8" r:id="rId1"/>
    <sheet name="FSA_Pmts" sheetId="22" r:id="rId2"/>
    <sheet name="521A_entry" sheetId="21" r:id="rId3"/>
    <sheet name="FSA-521" sheetId="18" r:id="rId4"/>
    <sheet name="2020_521A" sheetId="20" r:id="rId5"/>
    <sheet name="2021_521A " sheetId="23" r:id="rId6"/>
    <sheet name="Instructions" sheetId="17" r:id="rId7"/>
    <sheet name="st_cty_dropdowns" sheetId="7" state="hidden" r:id="rId8"/>
  </sheets>
  <definedNames>
    <definedName name="_xlnm._FilterDatabase" localSheetId="1" hidden="1">FSA_Pmts!$Z$13:$AD$291</definedName>
    <definedName name="button">'Gross Rev Wrksht'!C1</definedName>
    <definedName name="_xlnm.Print_Area" localSheetId="4">'2020_521A'!$A$1:$O$1001</definedName>
    <definedName name="_xlnm.Print_Area" localSheetId="5">'2021_521A '!$A$1:$O$1001</definedName>
    <definedName name="_xlnm.Print_Area" localSheetId="2">'521A_entry'!$B$9:$R$111</definedName>
    <definedName name="_xlnm.Print_Area" localSheetId="1">FSA_Pmts!$B$8:$P$216</definedName>
    <definedName name="_xlnm.Print_Area" localSheetId="3">'FSA-521'!$A$1:$T$47</definedName>
    <definedName name="_xlnm.Print_Area" localSheetId="0">'Gross Rev Wrksht'!$B$16:$L$54</definedName>
    <definedName name="_xlnm.Print_Area" localSheetId="6">Instructions!$C$1:$E$37</definedName>
    <definedName name="_xlnm.Print_Titles" localSheetId="2">'521A_entry'!$9:$10</definedName>
    <definedName name="_xlnm.Print_Titles" localSheetId="1">FSA_Pmts!$B:$D,FSA_Pmts!$8:$10</definedName>
    <definedName name="_xlnm.Print_Titles" localSheetId="0">'Gross Rev Wrksht'!$B:$V</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6" i="8" l="1"/>
  <c r="AF26" i="8"/>
  <c r="A909" i="20" l="1"/>
  <c r="A862" i="20"/>
  <c r="A815" i="20"/>
  <c r="A768" i="20"/>
  <c r="A721" i="20"/>
  <c r="A674" i="20"/>
  <c r="A627" i="20"/>
  <c r="A580" i="20"/>
  <c r="A533" i="20"/>
  <c r="A486" i="20"/>
  <c r="A439" i="20"/>
  <c r="A392" i="20"/>
  <c r="A298" i="20"/>
  <c r="A345" i="20"/>
  <c r="A251" i="20"/>
  <c r="A204" i="20"/>
  <c r="A157" i="20"/>
  <c r="A110" i="20"/>
  <c r="A88" i="20"/>
  <c r="A41" i="20"/>
  <c r="A29" i="20"/>
  <c r="Z46" i="22"/>
  <c r="Z45" i="22"/>
  <c r="F956" i="23"/>
  <c r="F909" i="23"/>
  <c r="F862" i="23"/>
  <c r="F815" i="23"/>
  <c r="F768" i="23"/>
  <c r="F721" i="23"/>
  <c r="F674" i="23"/>
  <c r="F627" i="23"/>
  <c r="F580" i="23"/>
  <c r="F533" i="23"/>
  <c r="F486" i="23"/>
  <c r="F439" i="23"/>
  <c r="F392" i="23"/>
  <c r="F345" i="23"/>
  <c r="F298" i="23"/>
  <c r="M5" i="23"/>
  <c r="K5" i="23"/>
  <c r="K3" i="23"/>
  <c r="F204" i="23" s="1"/>
  <c r="F41" i="23" l="1"/>
  <c r="F29" i="23"/>
  <c r="F251" i="23"/>
  <c r="F110" i="23"/>
  <c r="F88" i="23"/>
  <c r="F157" i="23"/>
  <c r="Q149" i="21" a="1"/>
  <c r="Q149" i="21" s="1"/>
  <c r="Q150" i="21" a="1"/>
  <c r="Q150" i="21" s="1"/>
  <c r="Q151" i="21" a="1"/>
  <c r="Q151" i="21" s="1"/>
  <c r="Q152" i="21" a="1"/>
  <c r="Q152" i="21" s="1"/>
  <c r="Q153" i="21" a="1"/>
  <c r="Q153" i="21" s="1"/>
  <c r="Q154" i="21" a="1"/>
  <c r="Q154" i="21" s="1"/>
  <c r="Q155" i="21" a="1"/>
  <c r="Q155" i="21" s="1"/>
  <c r="Q156" i="21" a="1"/>
  <c r="Q156" i="21" s="1"/>
  <c r="Q157" i="21" a="1"/>
  <c r="Q157" i="21" s="1"/>
  <c r="Q158" i="21" a="1"/>
  <c r="Q158" i="21" s="1"/>
  <c r="Q159" i="21" a="1"/>
  <c r="Q159" i="21" s="1"/>
  <c r="Q160" i="21" a="1"/>
  <c r="Q160" i="21" s="1"/>
  <c r="Q161" i="21" a="1"/>
  <c r="Q161" i="21" s="1"/>
  <c r="Q162" i="21" a="1"/>
  <c r="Q162" i="21" s="1"/>
  <c r="Q163" i="21" a="1"/>
  <c r="Q163" i="21" s="1"/>
  <c r="Q164" i="21" a="1"/>
  <c r="Q164" i="21" s="1"/>
  <c r="Q165" i="21" a="1"/>
  <c r="Q165" i="21" s="1"/>
  <c r="Q166" i="21" a="1"/>
  <c r="Q166" i="21" s="1"/>
  <c r="Q167" i="21" a="1"/>
  <c r="Q167" i="21" s="1"/>
  <c r="Q168" i="21" a="1"/>
  <c r="Q168" i="21" s="1"/>
  <c r="Q169" i="21" a="1"/>
  <c r="Q169" i="21" s="1"/>
  <c r="Q170" i="21" a="1"/>
  <c r="Q170" i="21" s="1"/>
  <c r="Q171" i="21" a="1"/>
  <c r="Q171" i="21" s="1"/>
  <c r="Q172" i="21" a="1"/>
  <c r="Q172" i="21" s="1"/>
  <c r="Q173" i="21" a="1"/>
  <c r="Q173" i="21" s="1"/>
  <c r="Q174" i="21" a="1"/>
  <c r="Q174" i="21" s="1"/>
  <c r="Q175" i="21" a="1"/>
  <c r="Q175" i="21" s="1"/>
  <c r="Q176" i="21" a="1"/>
  <c r="Q176" i="21" s="1"/>
  <c r="Q177" i="21" a="1"/>
  <c r="Q177" i="21" s="1"/>
  <c r="Q178" i="21" a="1"/>
  <c r="Q178" i="21" s="1"/>
  <c r="Q179" i="21" a="1"/>
  <c r="Q179" i="21" s="1"/>
  <c r="Q180" i="21" a="1"/>
  <c r="Q180" i="21" s="1"/>
  <c r="Q181" i="21" a="1"/>
  <c r="Q181" i="21" s="1"/>
  <c r="Q182" i="21" a="1"/>
  <c r="Q182" i="21" s="1"/>
  <c r="Q183" i="21" a="1"/>
  <c r="Q183" i="21" s="1"/>
  <c r="Q184" i="21" a="1"/>
  <c r="Q184" i="21" s="1"/>
  <c r="Q185" i="21" a="1"/>
  <c r="Q185" i="21" s="1"/>
  <c r="Q186" i="21" a="1"/>
  <c r="Q186" i="21" s="1"/>
  <c r="Q187" i="21" a="1"/>
  <c r="Q187" i="21" s="1"/>
  <c r="Q188" i="21" a="1"/>
  <c r="Q188" i="21" s="1"/>
  <c r="Q189" i="21" a="1"/>
  <c r="Q189" i="21" s="1"/>
  <c r="Q190" i="21" a="1"/>
  <c r="Q190" i="21" s="1"/>
  <c r="Q191" i="21" a="1"/>
  <c r="Q191" i="21" s="1"/>
  <c r="F956" i="20"/>
  <c r="F909" i="20"/>
  <c r="F862" i="20"/>
  <c r="A79" i="20" l="1"/>
  <c r="A78" i="20"/>
  <c r="A80" i="20"/>
  <c r="A149" i="20"/>
  <c r="A148" i="20"/>
  <c r="A147" i="20"/>
  <c r="A85" i="20"/>
  <c r="A84" i="20"/>
  <c r="A83" i="20"/>
  <c r="A82" i="20"/>
  <c r="A81" i="20"/>
  <c r="A242" i="20"/>
  <c r="A152" i="20"/>
  <c r="A293" i="20"/>
  <c r="A241" i="20"/>
  <c r="A151" i="20"/>
  <c r="A294" i="20"/>
  <c r="A291" i="20"/>
  <c r="A201" i="20"/>
  <c r="A150" i="20"/>
  <c r="A290" i="20"/>
  <c r="A200" i="20"/>
  <c r="A289" i="20"/>
  <c r="A199" i="20"/>
  <c r="A336" i="20"/>
  <c r="A292" i="20"/>
  <c r="A288" i="20"/>
  <c r="A198" i="20"/>
  <c r="A248" i="20"/>
  <c r="A197" i="20"/>
  <c r="A337" i="20"/>
  <c r="A247" i="20"/>
  <c r="A196" i="20"/>
  <c r="A246" i="20"/>
  <c r="A195" i="20"/>
  <c r="A335" i="20"/>
  <c r="A245" i="20"/>
  <c r="A194" i="20"/>
  <c r="A295" i="20"/>
  <c r="A244" i="20"/>
  <c r="A154" i="20"/>
  <c r="A243" i="20"/>
  <c r="A153" i="20"/>
  <c r="F815" i="20"/>
  <c r="F768" i="20"/>
  <c r="F721" i="20"/>
  <c r="F674" i="20"/>
  <c r="F627" i="20"/>
  <c r="F580" i="20"/>
  <c r="F533" i="20"/>
  <c r="F486" i="20"/>
  <c r="F439" i="20"/>
  <c r="F392" i="20"/>
  <c r="F345" i="20"/>
  <c r="F298" i="20"/>
  <c r="AB19" i="8"/>
  <c r="N20" i="20" s="1"/>
  <c r="AF22" i="8" l="1"/>
  <c r="AG22" i="8"/>
  <c r="N35" i="23" s="1"/>
  <c r="AA22" i="8"/>
  <c r="Z22" i="8"/>
  <c r="E16" i="8" l="1"/>
  <c r="E8" i="22"/>
  <c r="S65" i="21"/>
  <c r="T17" i="21" s="1"/>
  <c r="S12" i="21"/>
  <c r="T16" i="21" s="1"/>
  <c r="O65" i="21"/>
  <c r="T15" i="21" s="1"/>
  <c r="O12" i="21"/>
  <c r="T14" i="21" s="1"/>
  <c r="H38" i="18" l="1"/>
  <c r="H31" i="18"/>
  <c r="L54" i="8"/>
  <c r="K54" i="8"/>
  <c r="AC26" i="8"/>
  <c r="AB26" i="8"/>
  <c r="AA26" i="8"/>
  <c r="Z26" i="8"/>
  <c r="AE26" i="8" l="1"/>
  <c r="AD26" i="8"/>
  <c r="AG25" i="8"/>
  <c r="N38" i="23" s="1"/>
  <c r="AG24" i="8"/>
  <c r="N37" i="23" s="1"/>
  <c r="AG23" i="8"/>
  <c r="N36" i="23" s="1"/>
  <c r="AG21" i="8"/>
  <c r="N34" i="23" s="1"/>
  <c r="AG20" i="8"/>
  <c r="N33" i="23" s="1"/>
  <c r="AG19" i="8"/>
  <c r="N32" i="23" s="1"/>
  <c r="AF25" i="8"/>
  <c r="N38" i="20" s="1"/>
  <c r="AF24" i="8"/>
  <c r="N37" i="20" s="1"/>
  <c r="AF23" i="8"/>
  <c r="N36" i="20" s="1"/>
  <c r="AF21" i="8"/>
  <c r="N34" i="20" s="1"/>
  <c r="AF20" i="8"/>
  <c r="N33" i="20" s="1"/>
  <c r="AF19" i="8"/>
  <c r="N32" i="20" s="1"/>
  <c r="N39" i="23" l="1"/>
  <c r="AF18" i="8"/>
  <c r="Q74" i="22"/>
  <c r="Q95" i="22"/>
  <c r="Q116" i="22"/>
  <c r="Q137" i="22"/>
  <c r="Q158" i="22"/>
  <c r="Q179" i="22"/>
  <c r="Q200" i="22"/>
  <c r="Q53" i="22"/>
  <c r="Q32" i="22"/>
  <c r="Z15" i="22"/>
  <c r="Z16" i="22"/>
  <c r="Z17" i="22"/>
  <c r="Z18" i="22"/>
  <c r="Z19" i="22"/>
  <c r="Z20" i="22"/>
  <c r="Z21" i="22"/>
  <c r="Z22" i="22"/>
  <c r="Z23" i="22"/>
  <c r="Z24" i="22"/>
  <c r="Z25" i="22"/>
  <c r="Z26" i="22"/>
  <c r="Z27" i="22"/>
  <c r="Z28" i="22"/>
  <c r="Z29" i="22"/>
  <c r="Z30" i="22"/>
  <c r="Z31" i="22"/>
  <c r="Z32" i="22"/>
  <c r="Z33" i="22"/>
  <c r="Z34" i="22"/>
  <c r="Z35" i="22"/>
  <c r="Z36" i="22"/>
  <c r="Z37" i="22"/>
  <c r="Z38" i="22"/>
  <c r="Z40" i="22"/>
  <c r="Z41" i="22"/>
  <c r="Z42" i="22"/>
  <c r="Z43" i="22"/>
  <c r="Z44" i="22"/>
  <c r="Z47" i="22"/>
  <c r="Z48" i="22"/>
  <c r="Z49" i="22"/>
  <c r="Z50" i="22"/>
  <c r="Z51" i="22"/>
  <c r="Z52" i="22"/>
  <c r="Z53" i="22"/>
  <c r="Z54" i="22"/>
  <c r="Z55" i="22"/>
  <c r="Z56" i="22"/>
  <c r="Z57" i="22"/>
  <c r="Z58" i="22"/>
  <c r="Z59" i="22"/>
  <c r="Z60" i="22"/>
  <c r="Z61" i="22"/>
  <c r="Z62" i="22"/>
  <c r="Z63" i="22"/>
  <c r="Z64" i="22"/>
  <c r="Z65" i="22"/>
  <c r="Z66" i="22"/>
  <c r="Z67" i="22"/>
  <c r="Z68" i="22"/>
  <c r="Z69" i="22"/>
  <c r="Z70" i="22"/>
  <c r="Z71" i="22"/>
  <c r="Z72" i="22"/>
  <c r="Z73" i="22"/>
  <c r="Z74" i="22"/>
  <c r="Z75" i="22"/>
  <c r="Z76" i="22"/>
  <c r="Z77" i="22"/>
  <c r="Z78" i="22"/>
  <c r="Z79" i="22"/>
  <c r="Z80" i="22"/>
  <c r="Z81" i="22"/>
  <c r="Z82" i="22"/>
  <c r="Z83" i="22"/>
  <c r="Z84" i="22"/>
  <c r="Z85" i="22"/>
  <c r="Z86" i="22"/>
  <c r="Z87" i="22"/>
  <c r="Z88" i="22"/>
  <c r="Z89" i="22"/>
  <c r="Z90" i="22"/>
  <c r="Z91" i="22"/>
  <c r="Z92" i="22"/>
  <c r="Z93" i="22"/>
  <c r="Z94" i="22"/>
  <c r="Z95" i="22"/>
  <c r="Z96" i="22"/>
  <c r="Z97" i="22"/>
  <c r="Z98" i="22"/>
  <c r="Z99" i="22"/>
  <c r="Z100" i="22"/>
  <c r="Z101" i="22"/>
  <c r="Z102" i="22"/>
  <c r="Z103" i="22"/>
  <c r="Z104" i="22"/>
  <c r="Z105" i="22"/>
  <c r="Z106" i="22"/>
  <c r="Z107" i="22"/>
  <c r="Z108" i="22"/>
  <c r="Z109" i="22"/>
  <c r="Z110" i="22"/>
  <c r="Z111" i="22"/>
  <c r="Z112" i="22"/>
  <c r="Z113" i="22"/>
  <c r="Z114" i="22"/>
  <c r="Z115" i="22"/>
  <c r="Z116" i="22"/>
  <c r="Z117" i="22"/>
  <c r="Z118" i="22"/>
  <c r="Z119" i="22"/>
  <c r="Z120" i="22"/>
  <c r="Z121" i="22"/>
  <c r="Z122" i="22"/>
  <c r="Z123" i="22"/>
  <c r="Z124" i="22"/>
  <c r="Z125" i="22"/>
  <c r="Z126" i="22"/>
  <c r="Z127" i="22"/>
  <c r="Z128" i="22"/>
  <c r="Z129" i="22"/>
  <c r="Z130" i="22"/>
  <c r="Z131" i="22"/>
  <c r="Z132" i="22"/>
  <c r="Z133" i="22"/>
  <c r="Z134" i="22"/>
  <c r="Z135" i="22"/>
  <c r="Z136" i="22"/>
  <c r="Z137" i="22"/>
  <c r="Z138" i="22"/>
  <c r="Z139" i="22"/>
  <c r="Z140" i="22"/>
  <c r="Z141" i="22"/>
  <c r="Z142" i="22"/>
  <c r="Z143" i="22"/>
  <c r="Z144" i="22"/>
  <c r="Z145" i="22"/>
  <c r="Z146" i="22"/>
  <c r="Z147" i="22"/>
  <c r="Z148" i="22"/>
  <c r="Z149" i="22"/>
  <c r="Z150" i="22"/>
  <c r="Z151" i="22"/>
  <c r="Z152" i="22"/>
  <c r="Z153" i="22"/>
  <c r="Z154" i="22"/>
  <c r="Z155" i="22"/>
  <c r="Z156" i="22"/>
  <c r="Z157" i="22"/>
  <c r="Z158" i="22"/>
  <c r="Z159" i="22"/>
  <c r="Z160" i="22"/>
  <c r="Z161" i="22"/>
  <c r="Z162" i="22"/>
  <c r="Z163" i="22"/>
  <c r="Z164" i="22"/>
  <c r="Z165" i="22"/>
  <c r="Z166" i="22"/>
  <c r="Z167" i="22"/>
  <c r="Z168" i="22"/>
  <c r="Z169" i="22"/>
  <c r="Z170" i="22"/>
  <c r="Z171" i="22"/>
  <c r="Z172" i="22"/>
  <c r="Z173" i="22"/>
  <c r="Z174" i="22"/>
  <c r="Z175" i="22"/>
  <c r="Z176" i="22"/>
  <c r="Z177" i="22"/>
  <c r="Z178" i="22"/>
  <c r="Z179" i="22"/>
  <c r="Z180" i="22"/>
  <c r="Z181" i="22"/>
  <c r="Z182" i="22"/>
  <c r="Z183" i="22"/>
  <c r="Z184" i="22"/>
  <c r="Z185" i="22"/>
  <c r="Z186" i="22"/>
  <c r="Z187" i="22"/>
  <c r="Z188" i="22"/>
  <c r="Z189" i="22"/>
  <c r="Z190" i="22"/>
  <c r="Z191" i="22"/>
  <c r="Z192" i="22"/>
  <c r="Z193" i="22"/>
  <c r="Z194" i="22"/>
  <c r="Z195" i="22"/>
  <c r="Z196" i="22"/>
  <c r="Z197" i="22"/>
  <c r="Z198" i="22"/>
  <c r="Z199" i="22"/>
  <c r="Z200" i="22"/>
  <c r="Z201" i="22"/>
  <c r="Z202" i="22"/>
  <c r="Z203" i="22"/>
  <c r="Z204" i="22"/>
  <c r="Z205" i="22"/>
  <c r="Z206" i="22"/>
  <c r="Z207" i="22"/>
  <c r="Z208" i="22"/>
  <c r="Z209" i="22"/>
  <c r="Z210" i="22"/>
  <c r="Z211" i="22"/>
  <c r="Z212" i="22"/>
  <c r="Z213" i="22"/>
  <c r="Z214" i="22"/>
  <c r="Z215" i="22"/>
  <c r="Z216" i="22"/>
  <c r="Z217" i="22"/>
  <c r="Z218" i="22"/>
  <c r="Z219" i="22"/>
  <c r="Z220" i="22"/>
  <c r="Z221" i="22"/>
  <c r="Z222" i="22"/>
  <c r="Z223" i="22"/>
  <c r="Z224" i="22"/>
  <c r="Z225" i="22"/>
  <c r="Z226" i="22"/>
  <c r="Z227" i="22"/>
  <c r="Z228" i="22"/>
  <c r="Z229" i="22"/>
  <c r="Z230" i="22"/>
  <c r="Z231" i="22"/>
  <c r="Z232" i="22"/>
  <c r="Z233" i="22"/>
  <c r="Z234" i="22"/>
  <c r="Z235" i="22"/>
  <c r="Z236" i="22"/>
  <c r="Z237" i="22"/>
  <c r="Z238" i="22"/>
  <c r="Z239" i="22"/>
  <c r="Z240" i="22"/>
  <c r="Z241" i="22"/>
  <c r="Z242" i="22"/>
  <c r="Z243" i="22"/>
  <c r="Z244" i="22"/>
  <c r="Z245" i="22"/>
  <c r="Z246" i="22"/>
  <c r="Z247" i="22"/>
  <c r="Z248" i="22"/>
  <c r="Z249" i="22"/>
  <c r="Z250" i="22"/>
  <c r="Z251" i="22"/>
  <c r="Z252" i="22"/>
  <c r="Z253" i="22"/>
  <c r="Z254" i="22"/>
  <c r="Z255" i="22"/>
  <c r="Z256" i="22"/>
  <c r="Z257" i="22"/>
  <c r="Z258" i="22"/>
  <c r="Z259" i="22"/>
  <c r="Z260" i="22"/>
  <c r="Z261" i="22"/>
  <c r="Z262" i="22"/>
  <c r="Z39" i="22"/>
  <c r="Z264" i="22"/>
  <c r="Z265" i="22"/>
  <c r="Z266" i="22"/>
  <c r="Z267" i="22"/>
  <c r="Z268" i="22"/>
  <c r="Z269" i="22"/>
  <c r="Z270" i="22"/>
  <c r="Z271" i="22"/>
  <c r="Z272" i="22"/>
  <c r="Z273" i="22"/>
  <c r="Z274" i="22"/>
  <c r="Z275" i="22"/>
  <c r="Z276" i="22"/>
  <c r="Z277" i="22"/>
  <c r="Z278" i="22"/>
  <c r="Z279" i="22"/>
  <c r="Z280" i="22"/>
  <c r="Z281" i="22"/>
  <c r="Z282" i="22"/>
  <c r="Z283" i="22"/>
  <c r="Z284" i="22"/>
  <c r="Z285" i="22"/>
  <c r="Z286" i="22"/>
  <c r="Z287" i="22"/>
  <c r="Z288" i="22"/>
  <c r="Z289" i="22"/>
  <c r="Z290" i="22"/>
  <c r="Z291" i="22"/>
  <c r="Q6" i="22" l="1"/>
  <c r="P150" i="21" l="1" a="1"/>
  <c r="P150" i="21" s="1"/>
  <c r="R150" i="21" a="1"/>
  <c r="R150" i="21" s="1"/>
  <c r="P151" i="21" a="1"/>
  <c r="P151" i="21" s="1"/>
  <c r="R151" i="21" a="1"/>
  <c r="R151" i="21" s="1"/>
  <c r="P152" i="21" a="1"/>
  <c r="P152" i="21" s="1"/>
  <c r="R152" i="21" a="1"/>
  <c r="R152" i="21" s="1"/>
  <c r="P153" i="21" a="1"/>
  <c r="P153" i="21" s="1"/>
  <c r="R153" i="21" a="1"/>
  <c r="R153" i="21" s="1"/>
  <c r="P154" i="21" a="1"/>
  <c r="P154" i="21" s="1"/>
  <c r="R154" i="21" a="1"/>
  <c r="R154" i="21" s="1"/>
  <c r="P155" i="21" a="1"/>
  <c r="P155" i="21" s="1"/>
  <c r="R155" i="21" a="1"/>
  <c r="R155" i="21" s="1"/>
  <c r="P156" i="21" a="1"/>
  <c r="P156" i="21" s="1"/>
  <c r="R156" i="21" a="1"/>
  <c r="R156" i="21" s="1"/>
  <c r="P157" i="21" a="1"/>
  <c r="P157" i="21" s="1"/>
  <c r="R157" i="21" a="1"/>
  <c r="R157" i="21" s="1"/>
  <c r="P158" i="21" a="1"/>
  <c r="P158" i="21" s="1"/>
  <c r="R158" i="21" a="1"/>
  <c r="R158" i="21" s="1"/>
  <c r="P159" i="21" a="1"/>
  <c r="P159" i="21" s="1"/>
  <c r="R159" i="21" a="1"/>
  <c r="R159" i="21" s="1"/>
  <c r="P160" i="21" a="1"/>
  <c r="P160" i="21" s="1"/>
  <c r="R160" i="21" a="1"/>
  <c r="R160" i="21" s="1"/>
  <c r="P161" i="21" a="1"/>
  <c r="P161" i="21" s="1"/>
  <c r="R161" i="21" a="1"/>
  <c r="R161" i="21" s="1"/>
  <c r="P162" i="21" a="1"/>
  <c r="P162" i="21" s="1"/>
  <c r="R162" i="21" a="1"/>
  <c r="R162" i="21" s="1"/>
  <c r="P163" i="21" a="1"/>
  <c r="P163" i="21" s="1"/>
  <c r="R163" i="21" a="1"/>
  <c r="R163" i="21" s="1"/>
  <c r="P164" i="21" a="1"/>
  <c r="P164" i="21" s="1"/>
  <c r="R164" i="21" a="1"/>
  <c r="R164" i="21" s="1"/>
  <c r="P165" i="21" a="1"/>
  <c r="P165" i="21" s="1"/>
  <c r="R165" i="21" a="1"/>
  <c r="R165" i="21" s="1"/>
  <c r="P166" i="21" a="1"/>
  <c r="P166" i="21" s="1"/>
  <c r="R166" i="21" a="1"/>
  <c r="R166" i="21" s="1"/>
  <c r="P167" i="21" a="1"/>
  <c r="P167" i="21" s="1"/>
  <c r="R167" i="21" a="1"/>
  <c r="R167" i="21" s="1"/>
  <c r="P168" i="21" a="1"/>
  <c r="P168" i="21" s="1"/>
  <c r="R168" i="21" a="1"/>
  <c r="R168" i="21" s="1"/>
  <c r="P169" i="21" a="1"/>
  <c r="P169" i="21" s="1"/>
  <c r="R169" i="21" a="1"/>
  <c r="R169" i="21" s="1"/>
  <c r="P170" i="21" a="1"/>
  <c r="P170" i="21" s="1"/>
  <c r="R170" i="21" a="1"/>
  <c r="R170" i="21" s="1"/>
  <c r="P171" i="21" a="1"/>
  <c r="P171" i="21" s="1"/>
  <c r="R171" i="21" a="1"/>
  <c r="R171" i="21" s="1"/>
  <c r="P172" i="21" a="1"/>
  <c r="P172" i="21" s="1"/>
  <c r="R172" i="21" a="1"/>
  <c r="R172" i="21" s="1"/>
  <c r="P173" i="21" a="1"/>
  <c r="P173" i="21" s="1"/>
  <c r="R173" i="21" a="1"/>
  <c r="R173" i="21" s="1"/>
  <c r="P174" i="21" a="1"/>
  <c r="P174" i="21" s="1"/>
  <c r="R174" i="21" a="1"/>
  <c r="R174" i="21" s="1"/>
  <c r="P175" i="21" a="1"/>
  <c r="P175" i="21" s="1"/>
  <c r="R175" i="21" a="1"/>
  <c r="R175" i="21" s="1"/>
  <c r="P176" i="21" a="1"/>
  <c r="P176" i="21" s="1"/>
  <c r="R176" i="21" a="1"/>
  <c r="R176" i="21" s="1"/>
  <c r="P177" i="21" a="1"/>
  <c r="P177" i="21" s="1"/>
  <c r="R177" i="21" a="1"/>
  <c r="R177" i="21" s="1"/>
  <c r="P178" i="21" a="1"/>
  <c r="P178" i="21" s="1"/>
  <c r="R178" i="21" a="1"/>
  <c r="R178" i="21" s="1"/>
  <c r="P179" i="21" a="1"/>
  <c r="P179" i="21" s="1"/>
  <c r="R179" i="21" a="1"/>
  <c r="R179" i="21" s="1"/>
  <c r="P180" i="21" a="1"/>
  <c r="P180" i="21" s="1"/>
  <c r="R180" i="21" a="1"/>
  <c r="R180" i="21" s="1"/>
  <c r="P181" i="21" a="1"/>
  <c r="P181" i="21" s="1"/>
  <c r="R181" i="21" a="1"/>
  <c r="R181" i="21" s="1"/>
  <c r="P182" i="21" a="1"/>
  <c r="P182" i="21" s="1"/>
  <c r="R182" i="21" a="1"/>
  <c r="R182" i="21" s="1"/>
  <c r="P183" i="21" a="1"/>
  <c r="P183" i="21" s="1"/>
  <c r="R183" i="21" a="1"/>
  <c r="R183" i="21" s="1"/>
  <c r="P184" i="21" a="1"/>
  <c r="P184" i="21" s="1"/>
  <c r="R184" i="21" a="1"/>
  <c r="R184" i="21" s="1"/>
  <c r="P185" i="21" a="1"/>
  <c r="P185" i="21" s="1"/>
  <c r="R185" i="21" a="1"/>
  <c r="R185" i="21" s="1"/>
  <c r="P186" i="21" a="1"/>
  <c r="P186" i="21" s="1"/>
  <c r="R186" i="21" a="1"/>
  <c r="R186" i="21" s="1"/>
  <c r="P187" i="21" a="1"/>
  <c r="P187" i="21" s="1"/>
  <c r="R187" i="21" a="1"/>
  <c r="R187" i="21" s="1"/>
  <c r="P188" i="21" a="1"/>
  <c r="P188" i="21" s="1"/>
  <c r="R188" i="21" a="1"/>
  <c r="R188" i="21" s="1"/>
  <c r="P189" i="21" a="1"/>
  <c r="P189" i="21" s="1"/>
  <c r="R189" i="21" a="1"/>
  <c r="R189" i="21" s="1"/>
  <c r="P190" i="21" a="1"/>
  <c r="P190" i="21" s="1"/>
  <c r="R190" i="21" a="1"/>
  <c r="R190" i="21" s="1"/>
  <c r="P191" i="21" a="1"/>
  <c r="P191" i="21" s="1"/>
  <c r="R191" i="21" a="1"/>
  <c r="R191" i="21" s="1"/>
  <c r="P192" i="21" a="1"/>
  <c r="P192" i="21" s="1"/>
  <c r="Q192" i="21" a="1"/>
  <c r="Q192" i="21" s="1"/>
  <c r="R192" i="21" a="1"/>
  <c r="R192" i="21" s="1"/>
  <c r="P193" i="21" a="1"/>
  <c r="P193" i="21" s="1"/>
  <c r="Q193" i="21" a="1"/>
  <c r="Q193" i="21" s="1"/>
  <c r="R193" i="21" a="1"/>
  <c r="R193" i="21" s="1"/>
  <c r="P194" i="21" a="1"/>
  <c r="P194" i="21" s="1"/>
  <c r="Q194" i="21" a="1"/>
  <c r="Q194" i="21" s="1"/>
  <c r="R194" i="21" a="1"/>
  <c r="R194" i="21" s="1"/>
  <c r="P195" i="21" a="1"/>
  <c r="P195" i="21" s="1"/>
  <c r="Q195" i="21" a="1"/>
  <c r="Q195" i="21" s="1"/>
  <c r="R195" i="21" a="1"/>
  <c r="R195" i="21" s="1"/>
  <c r="P196" i="21" a="1"/>
  <c r="P196" i="21" s="1"/>
  <c r="Q196" i="21" a="1"/>
  <c r="Q196" i="21" s="1"/>
  <c r="R196" i="21" a="1"/>
  <c r="R196" i="21" s="1"/>
  <c r="P197" i="21" a="1"/>
  <c r="P197" i="21" s="1"/>
  <c r="Q197" i="21" a="1"/>
  <c r="Q197" i="21" s="1"/>
  <c r="R197" i="21" a="1"/>
  <c r="R197" i="21" s="1"/>
  <c r="P198" i="21" a="1"/>
  <c r="P198" i="21" s="1"/>
  <c r="Q198" i="21" a="1"/>
  <c r="Q198" i="21" s="1"/>
  <c r="R198" i="21" a="1"/>
  <c r="R198" i="21" s="1"/>
  <c r="P199" i="21" a="1"/>
  <c r="P199" i="21" s="1"/>
  <c r="Q199" i="21" a="1"/>
  <c r="Q199" i="21" s="1"/>
  <c r="R199" i="21" a="1"/>
  <c r="R199" i="21" s="1"/>
  <c r="P200" i="21" a="1"/>
  <c r="P200" i="21" s="1"/>
  <c r="Q200" i="21" a="1"/>
  <c r="Q200" i="21" s="1"/>
  <c r="R200" i="21" a="1"/>
  <c r="R200" i="21" s="1"/>
  <c r="P201" i="21" a="1"/>
  <c r="P201" i="21" s="1"/>
  <c r="Q201" i="21" a="1"/>
  <c r="Q201" i="21" s="1"/>
  <c r="R201" i="21" a="1"/>
  <c r="R201" i="21" s="1"/>
  <c r="P202" i="21" a="1"/>
  <c r="P202" i="21" s="1"/>
  <c r="Q202" i="21" a="1"/>
  <c r="Q202" i="21" s="1"/>
  <c r="R202" i="21" a="1"/>
  <c r="R202" i="21" s="1"/>
  <c r="P203" i="21" a="1"/>
  <c r="P203" i="21" s="1"/>
  <c r="Q203" i="21" a="1"/>
  <c r="Q203" i="21" s="1"/>
  <c r="R203" i="21" a="1"/>
  <c r="R203" i="21" s="1"/>
  <c r="P204" i="21" a="1"/>
  <c r="P204" i="21" s="1"/>
  <c r="Q204" i="21" a="1"/>
  <c r="Q204" i="21" s="1"/>
  <c r="R204" i="21" a="1"/>
  <c r="R204" i="21" s="1"/>
  <c r="P205" i="21" a="1"/>
  <c r="P205" i="21" s="1"/>
  <c r="Q205" i="21" a="1"/>
  <c r="Q205" i="21" s="1"/>
  <c r="R205" i="21" a="1"/>
  <c r="R205" i="21" s="1"/>
  <c r="P206" i="21" a="1"/>
  <c r="P206" i="21" s="1"/>
  <c r="Q206" i="21" a="1"/>
  <c r="Q206" i="21" s="1"/>
  <c r="R206" i="21" a="1"/>
  <c r="R206" i="21" s="1"/>
  <c r="P207" i="21" a="1"/>
  <c r="P207" i="21" s="1"/>
  <c r="Q207" i="21" a="1"/>
  <c r="Q207" i="21" s="1"/>
  <c r="R207" i="21" a="1"/>
  <c r="R207" i="21" s="1"/>
  <c r="P208" i="21" a="1"/>
  <c r="P208" i="21" s="1"/>
  <c r="Q208" i="21" a="1"/>
  <c r="Q208" i="21" s="1"/>
  <c r="R208" i="21" a="1"/>
  <c r="R208" i="21" s="1"/>
  <c r="P209" i="21" a="1"/>
  <c r="P209" i="21" s="1"/>
  <c r="Q209" i="21" a="1"/>
  <c r="Q209" i="21" s="1"/>
  <c r="R209" i="21" a="1"/>
  <c r="R209" i="21" s="1"/>
  <c r="P210" i="21" a="1"/>
  <c r="P210" i="21" s="1"/>
  <c r="Q210" i="21" a="1"/>
  <c r="Q210" i="21" s="1"/>
  <c r="R210" i="21" a="1"/>
  <c r="R210" i="21" s="1"/>
  <c r="P211" i="21" a="1"/>
  <c r="P211" i="21" s="1"/>
  <c r="Q211" i="21" a="1"/>
  <c r="Q211" i="21" s="1"/>
  <c r="R211" i="21" a="1"/>
  <c r="R211" i="21" s="1"/>
  <c r="P212" i="21" a="1"/>
  <c r="P212" i="21" s="1"/>
  <c r="Q212" i="21" a="1"/>
  <c r="Q212" i="21" s="1"/>
  <c r="R212" i="21" a="1"/>
  <c r="R212" i="21" s="1"/>
  <c r="P213" i="21" a="1"/>
  <c r="P213" i="21" s="1"/>
  <c r="Q213" i="21" a="1"/>
  <c r="Q213" i="21" s="1"/>
  <c r="R213" i="21" a="1"/>
  <c r="R213" i="21" s="1"/>
  <c r="P214" i="21" a="1"/>
  <c r="P214" i="21" s="1"/>
  <c r="Q214" i="21" a="1"/>
  <c r="Q214" i="21" s="1"/>
  <c r="R214" i="21" a="1"/>
  <c r="R214" i="21" s="1"/>
  <c r="P215" i="21" a="1"/>
  <c r="P215" i="21" s="1"/>
  <c r="Q215" i="21" a="1"/>
  <c r="Q215" i="21" s="1"/>
  <c r="R215" i="21" a="1"/>
  <c r="R215" i="21" s="1"/>
  <c r="P216" i="21" a="1"/>
  <c r="P216" i="21" s="1"/>
  <c r="Q216" i="21" a="1"/>
  <c r="Q216" i="21" s="1"/>
  <c r="R216" i="21" a="1"/>
  <c r="R216" i="21" s="1"/>
  <c r="P217" i="21" a="1"/>
  <c r="P217" i="21" s="1"/>
  <c r="Q217" i="21" a="1"/>
  <c r="Q217" i="21" s="1"/>
  <c r="R217" i="21" a="1"/>
  <c r="R217" i="21" s="1"/>
  <c r="P218" i="21" a="1"/>
  <c r="P218" i="21" s="1"/>
  <c r="Q218" i="21" a="1"/>
  <c r="Q218" i="21" s="1"/>
  <c r="R218" i="21" a="1"/>
  <c r="R218" i="21" s="1"/>
  <c r="P219" i="21" a="1"/>
  <c r="P219" i="21" s="1"/>
  <c r="Q219" i="21" a="1"/>
  <c r="Q219" i="21" s="1"/>
  <c r="R219" i="21" a="1"/>
  <c r="R219" i="21" s="1"/>
  <c r="P220" i="21" a="1"/>
  <c r="P220" i="21" s="1"/>
  <c r="Q220" i="21" a="1"/>
  <c r="Q220" i="21" s="1"/>
  <c r="R220" i="21" a="1"/>
  <c r="R220" i="21" s="1"/>
  <c r="P221" i="21" a="1"/>
  <c r="P221" i="21" s="1"/>
  <c r="Q221" i="21" a="1"/>
  <c r="Q221" i="21" s="1"/>
  <c r="R221" i="21" a="1"/>
  <c r="R221" i="21" s="1"/>
  <c r="P222" i="21" a="1"/>
  <c r="P222" i="21" s="1"/>
  <c r="Q222" i="21" a="1"/>
  <c r="Q222" i="21" s="1"/>
  <c r="R222" i="21" a="1"/>
  <c r="R222" i="21" s="1"/>
  <c r="P223" i="21" a="1"/>
  <c r="P223" i="21" s="1"/>
  <c r="Q223" i="21" a="1"/>
  <c r="Q223" i="21" s="1"/>
  <c r="R223" i="21" a="1"/>
  <c r="R223" i="21" s="1"/>
  <c r="P224" i="21" a="1"/>
  <c r="P224" i="21" s="1"/>
  <c r="Q224" i="21" a="1"/>
  <c r="Q224" i="21" s="1"/>
  <c r="R224" i="21" a="1"/>
  <c r="R224" i="21" s="1"/>
  <c r="P225" i="21" a="1"/>
  <c r="P225" i="21" s="1"/>
  <c r="Q225" i="21" a="1"/>
  <c r="Q225" i="21" s="1"/>
  <c r="R225" i="21" a="1"/>
  <c r="R225" i="21" s="1"/>
  <c r="P226" i="21" a="1"/>
  <c r="P226" i="21" s="1"/>
  <c r="Q226" i="21" a="1"/>
  <c r="Q226" i="21" s="1"/>
  <c r="R226" i="21" a="1"/>
  <c r="R226" i="21" s="1"/>
  <c r="P227" i="21" a="1"/>
  <c r="P227" i="21" s="1"/>
  <c r="Q227" i="21" a="1"/>
  <c r="Q227" i="21" s="1"/>
  <c r="R227" i="21" a="1"/>
  <c r="R227" i="21" s="1"/>
  <c r="P228" i="21" a="1"/>
  <c r="P228" i="21" s="1"/>
  <c r="Q228" i="21" a="1"/>
  <c r="Q228" i="21" s="1"/>
  <c r="R228" i="21" a="1"/>
  <c r="R228" i="21" s="1"/>
  <c r="P229" i="21" a="1"/>
  <c r="P229" i="21" s="1"/>
  <c r="Q229" i="21" a="1"/>
  <c r="Q229" i="21" s="1"/>
  <c r="R229" i="21" a="1"/>
  <c r="R229" i="21" s="1"/>
  <c r="P230" i="21" a="1"/>
  <c r="P230" i="21" s="1"/>
  <c r="Q230" i="21" a="1"/>
  <c r="Q230" i="21" s="1"/>
  <c r="R230" i="21" a="1"/>
  <c r="R230" i="21" s="1"/>
  <c r="P231" i="21" a="1"/>
  <c r="P231" i="21" s="1"/>
  <c r="Q231" i="21" a="1"/>
  <c r="Q231" i="21" s="1"/>
  <c r="R231" i="21" a="1"/>
  <c r="R231" i="21" s="1"/>
  <c r="P232" i="21" a="1"/>
  <c r="P232" i="21" s="1"/>
  <c r="Q232" i="21" a="1"/>
  <c r="Q232" i="21" s="1"/>
  <c r="R232" i="21" a="1"/>
  <c r="R232" i="21" s="1"/>
  <c r="P233" i="21" a="1"/>
  <c r="P233" i="21" s="1"/>
  <c r="Q233" i="21" a="1"/>
  <c r="Q233" i="21" s="1"/>
  <c r="R233" i="21" a="1"/>
  <c r="R233" i="21" s="1"/>
  <c r="P234" i="21" a="1"/>
  <c r="P234" i="21" s="1"/>
  <c r="Q234" i="21" a="1"/>
  <c r="Q234" i="21" s="1"/>
  <c r="R234" i="21" a="1"/>
  <c r="R234" i="21" s="1"/>
  <c r="P235" i="21" a="1"/>
  <c r="P235" i="21" s="1"/>
  <c r="Q235" i="21" a="1"/>
  <c r="Q235" i="21" s="1"/>
  <c r="R235" i="21" a="1"/>
  <c r="R235" i="21" s="1"/>
  <c r="P236" i="21" a="1"/>
  <c r="P236" i="21" s="1"/>
  <c r="Q236" i="21" a="1"/>
  <c r="Q236" i="21" s="1"/>
  <c r="R236" i="21" a="1"/>
  <c r="R236" i="21" s="1"/>
  <c r="P237" i="21" a="1"/>
  <c r="P237" i="21" s="1"/>
  <c r="Q237" i="21" a="1"/>
  <c r="Q237" i="21" s="1"/>
  <c r="R237" i="21" a="1"/>
  <c r="R237" i="21" s="1"/>
  <c r="P238" i="21" a="1"/>
  <c r="P238" i="21" s="1"/>
  <c r="Q238" i="21" a="1"/>
  <c r="Q238" i="21" s="1"/>
  <c r="R238" i="21" a="1"/>
  <c r="R238" i="21" s="1"/>
  <c r="P239" i="21" a="1"/>
  <c r="P239" i="21" s="1"/>
  <c r="Q239" i="21" a="1"/>
  <c r="Q239" i="21" s="1"/>
  <c r="R239" i="21" a="1"/>
  <c r="R239" i="21" s="1"/>
  <c r="P240" i="21" a="1"/>
  <c r="P240" i="21" s="1"/>
  <c r="Q240" i="21" a="1"/>
  <c r="Q240" i="21" s="1"/>
  <c r="R240" i="21" a="1"/>
  <c r="R240" i="21" s="1"/>
  <c r="P241" i="21" a="1"/>
  <c r="P241" i="21" s="1"/>
  <c r="Q241" i="21" a="1"/>
  <c r="Q241" i="21" s="1"/>
  <c r="R241" i="21" a="1"/>
  <c r="R241" i="21" s="1"/>
  <c r="P242" i="21" a="1"/>
  <c r="P242" i="21" s="1"/>
  <c r="Q242" i="21" a="1"/>
  <c r="Q242" i="21" s="1"/>
  <c r="R242" i="21" a="1"/>
  <c r="R242" i="21" s="1"/>
  <c r="P243" i="21" a="1"/>
  <c r="P243" i="21" s="1"/>
  <c r="Q243" i="21" a="1"/>
  <c r="Q243" i="21" s="1"/>
  <c r="R243" i="21" a="1"/>
  <c r="R243" i="21" s="1"/>
  <c r="P244" i="21" a="1"/>
  <c r="P244" i="21" s="1"/>
  <c r="Q244" i="21" a="1"/>
  <c r="Q244" i="21" s="1"/>
  <c r="R244" i="21" a="1"/>
  <c r="R244" i="21" s="1"/>
  <c r="P245" i="21" a="1"/>
  <c r="P245" i="21" s="1"/>
  <c r="Q245" i="21" a="1"/>
  <c r="Q245" i="21" s="1"/>
  <c r="R245" i="21" a="1"/>
  <c r="R245" i="21" s="1"/>
  <c r="P246" i="21" a="1"/>
  <c r="P246" i="21" s="1"/>
  <c r="Q246" i="21" a="1"/>
  <c r="Q246" i="21" s="1"/>
  <c r="R246" i="21" a="1"/>
  <c r="R246" i="21" s="1"/>
  <c r="P247" i="21" a="1"/>
  <c r="P247" i="21" s="1"/>
  <c r="Q247" i="21" a="1"/>
  <c r="Q247" i="21" s="1"/>
  <c r="R247" i="21" a="1"/>
  <c r="R247" i="21" s="1"/>
  <c r="P248" i="21" a="1"/>
  <c r="P248" i="21" s="1"/>
  <c r="Q248" i="21" a="1"/>
  <c r="Q248" i="21" s="1"/>
  <c r="R248" i="21" a="1"/>
  <c r="R248" i="21" s="1"/>
  <c r="P249" i="21" a="1"/>
  <c r="P249" i="21" s="1"/>
  <c r="Q249" i="21" a="1"/>
  <c r="Q249" i="21" s="1"/>
  <c r="R249" i="21" a="1"/>
  <c r="R249" i="21" s="1"/>
  <c r="R149" i="21" a="1"/>
  <c r="R149" i="21" s="1"/>
  <c r="P149" i="21" a="1"/>
  <c r="P149" i="21" s="1"/>
  <c r="Y9" i="8"/>
  <c r="AE2" i="21" s="1"/>
  <c r="Y10" i="8"/>
  <c r="AE3" i="21" s="1"/>
  <c r="AL11" i="8"/>
  <c r="AL13" i="8" s="1"/>
  <c r="AL10" i="8"/>
  <c r="X9" i="8"/>
  <c r="X10" i="8"/>
  <c r="B3" i="21"/>
  <c r="N84" i="20" l="1"/>
  <c r="N83" i="20"/>
  <c r="N149" i="20"/>
  <c r="N82" i="20"/>
  <c r="N148" i="20"/>
  <c r="N81" i="20"/>
  <c r="N147" i="20"/>
  <c r="R146" i="20" s="1"/>
  <c r="N80" i="20"/>
  <c r="N85" i="20"/>
  <c r="N79" i="20"/>
  <c r="N572" i="20"/>
  <c r="N337" i="20"/>
  <c r="N196" i="20"/>
  <c r="A623" i="20"/>
  <c r="A619" i="20"/>
  <c r="A576" i="20"/>
  <c r="A572" i="20"/>
  <c r="A529" i="20"/>
  <c r="A525" i="20"/>
  <c r="A482" i="20"/>
  <c r="A478" i="20"/>
  <c r="A435" i="20"/>
  <c r="A431" i="20"/>
  <c r="A388" i="20"/>
  <c r="A384" i="20"/>
  <c r="A341" i="20"/>
  <c r="N529" i="20"/>
  <c r="N292" i="20"/>
  <c r="N151" i="20"/>
  <c r="N336" i="20"/>
  <c r="N291" i="20"/>
  <c r="N246" i="20"/>
  <c r="N201" i="20"/>
  <c r="N195" i="20"/>
  <c r="N150" i="20"/>
  <c r="N435" i="20"/>
  <c r="N247" i="20"/>
  <c r="N622" i="20"/>
  <c r="N575" i="20"/>
  <c r="N571" i="20"/>
  <c r="N528" i="20"/>
  <c r="N524" i="20"/>
  <c r="N481" i="20"/>
  <c r="N477" i="20"/>
  <c r="N434" i="20"/>
  <c r="N430" i="20"/>
  <c r="N387" i="20"/>
  <c r="N383" i="20"/>
  <c r="N340" i="20"/>
  <c r="N478" i="20"/>
  <c r="N241" i="20"/>
  <c r="R240" i="20" s="1"/>
  <c r="A666" i="20"/>
  <c r="N665" i="20"/>
  <c r="N618" i="20"/>
  <c r="A665" i="20"/>
  <c r="A622" i="20"/>
  <c r="A618" i="20"/>
  <c r="A575" i="20"/>
  <c r="A571" i="20"/>
  <c r="A528" i="20"/>
  <c r="A524" i="20"/>
  <c r="A481" i="20"/>
  <c r="A477" i="20"/>
  <c r="A434" i="20"/>
  <c r="A430" i="20"/>
  <c r="A387" i="20"/>
  <c r="A383" i="20"/>
  <c r="A340" i="20"/>
  <c r="N335" i="20"/>
  <c r="R334" i="20" s="1"/>
  <c r="N290" i="20"/>
  <c r="N245" i="20"/>
  <c r="N200" i="20"/>
  <c r="N194" i="20"/>
  <c r="R193" i="20" s="1"/>
  <c r="N619" i="20"/>
  <c r="N341" i="20"/>
  <c r="N666" i="20"/>
  <c r="N388" i="20"/>
  <c r="N664" i="20"/>
  <c r="N621" i="20"/>
  <c r="N617" i="20"/>
  <c r="N574" i="20"/>
  <c r="N570" i="20"/>
  <c r="N527" i="20"/>
  <c r="N523" i="20"/>
  <c r="N480" i="20"/>
  <c r="N476" i="20"/>
  <c r="N433" i="20"/>
  <c r="N429" i="20"/>
  <c r="N386" i="20"/>
  <c r="N382" i="20"/>
  <c r="N339" i="20"/>
  <c r="N295" i="20"/>
  <c r="N289" i="20"/>
  <c r="N244" i="20"/>
  <c r="N199" i="20"/>
  <c r="N154" i="20"/>
  <c r="N576" i="20"/>
  <c r="A617" i="20"/>
  <c r="A574" i="20"/>
  <c r="A570" i="20"/>
  <c r="A527" i="20"/>
  <c r="A523" i="20"/>
  <c r="A480" i="20"/>
  <c r="A476" i="20"/>
  <c r="R475" i="20" s="1"/>
  <c r="A433" i="20"/>
  <c r="A429" i="20"/>
  <c r="A386" i="20"/>
  <c r="A382" i="20"/>
  <c r="R381" i="20" s="1"/>
  <c r="A339" i="20"/>
  <c r="N431" i="20"/>
  <c r="A621" i="20"/>
  <c r="N294" i="20"/>
  <c r="N288" i="20"/>
  <c r="R287" i="20" s="1"/>
  <c r="N243" i="20"/>
  <c r="N198" i="20"/>
  <c r="N153" i="20"/>
  <c r="N482" i="20"/>
  <c r="N624" i="20"/>
  <c r="N620" i="20"/>
  <c r="N577" i="20"/>
  <c r="N573" i="20"/>
  <c r="N530" i="20"/>
  <c r="N526" i="20"/>
  <c r="N483" i="20"/>
  <c r="N479" i="20"/>
  <c r="N436" i="20"/>
  <c r="N432" i="20"/>
  <c r="N389" i="20"/>
  <c r="N385" i="20"/>
  <c r="N342" i="20"/>
  <c r="N338" i="20"/>
  <c r="N525" i="20"/>
  <c r="A664" i="20"/>
  <c r="A667" i="20"/>
  <c r="A667" i="23"/>
  <c r="A624" i="20"/>
  <c r="A620" i="20"/>
  <c r="A577" i="20"/>
  <c r="A573" i="20"/>
  <c r="A530" i="20"/>
  <c r="A526" i="20"/>
  <c r="A483" i="20"/>
  <c r="A479" i="20"/>
  <c r="A436" i="20"/>
  <c r="A432" i="20"/>
  <c r="A389" i="20"/>
  <c r="A385" i="20"/>
  <c r="A342" i="20"/>
  <c r="A338" i="20"/>
  <c r="N293" i="20"/>
  <c r="N248" i="20"/>
  <c r="N242" i="20"/>
  <c r="N197" i="20"/>
  <c r="N152" i="20"/>
  <c r="N623" i="20"/>
  <c r="N384" i="20"/>
  <c r="N667" i="20"/>
  <c r="N667" i="23"/>
  <c r="N78" i="20"/>
  <c r="R251" i="21"/>
  <c r="N13" i="8"/>
  <c r="AL12" i="8"/>
  <c r="I10" i="8"/>
  <c r="H10" i="8" s="1"/>
  <c r="C1" i="17"/>
  <c r="B149" i="21" a="1"/>
  <c r="B149" i="21" s="1"/>
  <c r="P258" i="21" a="1"/>
  <c r="P258" i="21" s="1"/>
  <c r="K259" i="21" a="1"/>
  <c r="K259" i="21" s="1"/>
  <c r="L259" i="21" a="1"/>
  <c r="L259" i="21" s="1"/>
  <c r="A45" i="23" s="1"/>
  <c r="M259" i="21" a="1"/>
  <c r="M259" i="21" s="1"/>
  <c r="N45" i="23" s="1"/>
  <c r="K260" i="21" a="1"/>
  <c r="K260" i="21" s="1"/>
  <c r="L260" i="21" a="1"/>
  <c r="L260" i="21" s="1"/>
  <c r="A46" i="23" s="1"/>
  <c r="M260" i="21" a="1"/>
  <c r="M260" i="21" s="1"/>
  <c r="N46" i="23" s="1"/>
  <c r="K261" i="21" a="1"/>
  <c r="K261" i="21" s="1"/>
  <c r="L261" i="21" a="1"/>
  <c r="L261" i="21" s="1"/>
  <c r="A47" i="23" s="1"/>
  <c r="M261" i="21" a="1"/>
  <c r="M261" i="21" s="1"/>
  <c r="N47" i="23" s="1"/>
  <c r="K262" i="21" a="1"/>
  <c r="K262" i="21" s="1"/>
  <c r="L262" i="21" a="1"/>
  <c r="L262" i="21" s="1"/>
  <c r="A48" i="23" s="1"/>
  <c r="M262" i="21" a="1"/>
  <c r="M262" i="21" s="1"/>
  <c r="N48" i="23" s="1"/>
  <c r="K263" i="21" a="1"/>
  <c r="K263" i="21" s="1"/>
  <c r="L263" i="21" a="1"/>
  <c r="L263" i="21" s="1"/>
  <c r="A113" i="23" s="1"/>
  <c r="M263" i="21" a="1"/>
  <c r="M263" i="21" s="1"/>
  <c r="N113" i="23" s="1"/>
  <c r="K264" i="21" a="1"/>
  <c r="K264" i="21" s="1"/>
  <c r="L264" i="21" a="1"/>
  <c r="L264" i="21" s="1"/>
  <c r="A114" i="23" s="1"/>
  <c r="M264" i="21" a="1"/>
  <c r="M264" i="21" s="1"/>
  <c r="N114" i="23" s="1"/>
  <c r="K265" i="21" a="1"/>
  <c r="K265" i="21" s="1"/>
  <c r="L265" i="21" a="1"/>
  <c r="L265" i="21" s="1"/>
  <c r="A115" i="23" s="1"/>
  <c r="M265" i="21" a="1"/>
  <c r="M265" i="21" s="1"/>
  <c r="N115" i="23" s="1"/>
  <c r="K266" i="21" a="1"/>
  <c r="K266" i="21" s="1"/>
  <c r="L266" i="21" a="1"/>
  <c r="L266" i="21" s="1"/>
  <c r="A116" i="23" s="1"/>
  <c r="M266" i="21" a="1"/>
  <c r="M266" i="21" s="1"/>
  <c r="N116" i="23" s="1"/>
  <c r="K267" i="21" a="1"/>
  <c r="K267" i="21" s="1"/>
  <c r="L267" i="21" a="1"/>
  <c r="L267" i="21" s="1"/>
  <c r="A117" i="23" s="1"/>
  <c r="M267" i="21" a="1"/>
  <c r="M267" i="21" s="1"/>
  <c r="N117" i="23" s="1"/>
  <c r="K268" i="21" a="1"/>
  <c r="K268" i="21" s="1"/>
  <c r="L268" i="21" a="1"/>
  <c r="L268" i="21" s="1"/>
  <c r="A160" i="23" s="1"/>
  <c r="M268" i="21" a="1"/>
  <c r="M268" i="21" s="1"/>
  <c r="N160" i="23" s="1"/>
  <c r="K269" i="21" a="1"/>
  <c r="K269" i="21" s="1"/>
  <c r="L269" i="21" a="1"/>
  <c r="L269" i="21" s="1"/>
  <c r="A161" i="23" s="1"/>
  <c r="M269" i="21" a="1"/>
  <c r="M269" i="21" s="1"/>
  <c r="N161" i="23" s="1"/>
  <c r="K270" i="21" a="1"/>
  <c r="K270" i="21" s="1"/>
  <c r="L270" i="21" a="1"/>
  <c r="L270" i="21" s="1"/>
  <c r="A162" i="23" s="1"/>
  <c r="M270" i="21" a="1"/>
  <c r="M270" i="21" s="1"/>
  <c r="N162" i="23" s="1"/>
  <c r="K271" i="21" a="1"/>
  <c r="K271" i="21" s="1"/>
  <c r="L271" i="21" a="1"/>
  <c r="L271" i="21" s="1"/>
  <c r="A163" i="23" s="1"/>
  <c r="M271" i="21" a="1"/>
  <c r="M271" i="21" s="1"/>
  <c r="N163" i="23" s="1"/>
  <c r="K272" i="21" a="1"/>
  <c r="K272" i="21" s="1"/>
  <c r="L272" i="21" a="1"/>
  <c r="L272" i="21" s="1"/>
  <c r="A164" i="23" s="1"/>
  <c r="M272" i="21" a="1"/>
  <c r="M272" i="21" s="1"/>
  <c r="N164" i="23" s="1"/>
  <c r="K273" i="21" a="1"/>
  <c r="K273" i="21" s="1"/>
  <c r="L273" i="21" a="1"/>
  <c r="L273" i="21" s="1"/>
  <c r="A207" i="23" s="1"/>
  <c r="M273" i="21" a="1"/>
  <c r="M273" i="21" s="1"/>
  <c r="N207" i="23" s="1"/>
  <c r="K274" i="21" a="1"/>
  <c r="K274" i="21" s="1"/>
  <c r="L274" i="21" a="1"/>
  <c r="L274" i="21" s="1"/>
  <c r="A208" i="23" s="1"/>
  <c r="M274" i="21" a="1"/>
  <c r="M274" i="21" s="1"/>
  <c r="N208" i="23" s="1"/>
  <c r="K275" i="21" a="1"/>
  <c r="K275" i="21" s="1"/>
  <c r="L275" i="21" a="1"/>
  <c r="L275" i="21" s="1"/>
  <c r="A209" i="23" s="1"/>
  <c r="M275" i="21" a="1"/>
  <c r="M275" i="21" s="1"/>
  <c r="N209" i="23" s="1"/>
  <c r="K276" i="21" a="1"/>
  <c r="K276" i="21" s="1"/>
  <c r="L276" i="21" a="1"/>
  <c r="L276" i="21" s="1"/>
  <c r="A210" i="23" s="1"/>
  <c r="M276" i="21" a="1"/>
  <c r="M276" i="21" s="1"/>
  <c r="N210" i="23" s="1"/>
  <c r="K277" i="21" a="1"/>
  <c r="K277" i="21" s="1"/>
  <c r="L277" i="21" a="1"/>
  <c r="L277" i="21" s="1"/>
  <c r="A211" i="23" s="1"/>
  <c r="M277" i="21" a="1"/>
  <c r="M277" i="21" s="1"/>
  <c r="N211" i="23" s="1"/>
  <c r="K278" i="21" a="1"/>
  <c r="K278" i="21" s="1"/>
  <c r="L278" i="21" a="1"/>
  <c r="L278" i="21" s="1"/>
  <c r="A254" i="23" s="1"/>
  <c r="M278" i="21" a="1"/>
  <c r="M278" i="21" s="1"/>
  <c r="N254" i="23" s="1"/>
  <c r="K279" i="21" a="1"/>
  <c r="K279" i="21" s="1"/>
  <c r="L279" i="21" a="1"/>
  <c r="L279" i="21" s="1"/>
  <c r="A255" i="23" s="1"/>
  <c r="M279" i="21" a="1"/>
  <c r="M279" i="21" s="1"/>
  <c r="N255" i="23" s="1"/>
  <c r="K280" i="21" a="1"/>
  <c r="K280" i="21" s="1"/>
  <c r="L280" i="21" a="1"/>
  <c r="L280" i="21" s="1"/>
  <c r="A256" i="23" s="1"/>
  <c r="M280" i="21" a="1"/>
  <c r="M280" i="21" s="1"/>
  <c r="N256" i="23" s="1"/>
  <c r="K281" i="21" a="1"/>
  <c r="K281" i="21" s="1"/>
  <c r="L281" i="21" a="1"/>
  <c r="L281" i="21" s="1"/>
  <c r="A257" i="23" s="1"/>
  <c r="M281" i="21" a="1"/>
  <c r="M281" i="21" s="1"/>
  <c r="N257" i="23" s="1"/>
  <c r="K282" i="21" a="1"/>
  <c r="K282" i="21" s="1"/>
  <c r="L282" i="21" a="1"/>
  <c r="L282" i="21" s="1"/>
  <c r="A258" i="23" s="1"/>
  <c r="M282" i="21" a="1"/>
  <c r="M282" i="21" s="1"/>
  <c r="N258" i="23" s="1"/>
  <c r="K283" i="21" a="1"/>
  <c r="K283" i="21" s="1"/>
  <c r="L283" i="21" a="1"/>
  <c r="L283" i="21" s="1"/>
  <c r="A301" i="23" s="1"/>
  <c r="M283" i="21" a="1"/>
  <c r="M283" i="21" s="1"/>
  <c r="N301" i="23" s="1"/>
  <c r="K284" i="21" a="1"/>
  <c r="K284" i="21" s="1"/>
  <c r="L284" i="21" a="1"/>
  <c r="L284" i="21" s="1"/>
  <c r="A302" i="23" s="1"/>
  <c r="M284" i="21" a="1"/>
  <c r="M284" i="21" s="1"/>
  <c r="N302" i="23" s="1"/>
  <c r="K285" i="21" a="1"/>
  <c r="K285" i="21" s="1"/>
  <c r="L285" i="21" a="1"/>
  <c r="L285" i="21" s="1"/>
  <c r="A303" i="23" s="1"/>
  <c r="M285" i="21" a="1"/>
  <c r="M285" i="21" s="1"/>
  <c r="N303" i="23" s="1"/>
  <c r="K286" i="21" a="1"/>
  <c r="K286" i="21" s="1"/>
  <c r="L286" i="21" a="1"/>
  <c r="L286" i="21" s="1"/>
  <c r="A304" i="23" s="1"/>
  <c r="M286" i="21" a="1"/>
  <c r="M286" i="21" s="1"/>
  <c r="N304" i="23" s="1"/>
  <c r="K287" i="21" a="1"/>
  <c r="K287" i="21" s="1"/>
  <c r="L287" i="21" a="1"/>
  <c r="L287" i="21" s="1"/>
  <c r="A305" i="23" s="1"/>
  <c r="M287" i="21" a="1"/>
  <c r="M287" i="21" s="1"/>
  <c r="N305" i="23" s="1"/>
  <c r="K288" i="21" a="1"/>
  <c r="K288" i="21" s="1"/>
  <c r="L288" i="21" a="1"/>
  <c r="L288" i="21" s="1"/>
  <c r="A348" i="23" s="1"/>
  <c r="M288" i="21" a="1"/>
  <c r="M288" i="21" s="1"/>
  <c r="N348" i="23" s="1"/>
  <c r="K289" i="21" a="1"/>
  <c r="K289" i="21" s="1"/>
  <c r="L289" i="21" a="1"/>
  <c r="L289" i="21" s="1"/>
  <c r="A349" i="23" s="1"/>
  <c r="M289" i="21" a="1"/>
  <c r="M289" i="21" s="1"/>
  <c r="N349" i="23" s="1"/>
  <c r="K290" i="21" a="1"/>
  <c r="K290" i="21" s="1"/>
  <c r="L290" i="21" a="1"/>
  <c r="L290" i="21" s="1"/>
  <c r="A350" i="23" s="1"/>
  <c r="M290" i="21" a="1"/>
  <c r="M290" i="21" s="1"/>
  <c r="N350" i="23" s="1"/>
  <c r="K291" i="21" a="1"/>
  <c r="K291" i="21" s="1"/>
  <c r="L291" i="21" a="1"/>
  <c r="L291" i="21" s="1"/>
  <c r="A351" i="23" s="1"/>
  <c r="M291" i="21" a="1"/>
  <c r="M291" i="21" s="1"/>
  <c r="N351" i="23" s="1"/>
  <c r="K292" i="21" a="1"/>
  <c r="K292" i="21" s="1"/>
  <c r="L292" i="21" a="1"/>
  <c r="L292" i="21" s="1"/>
  <c r="A352" i="23" s="1"/>
  <c r="M292" i="21" a="1"/>
  <c r="M292" i="21" s="1"/>
  <c r="N352" i="23" s="1"/>
  <c r="K293" i="21" a="1"/>
  <c r="K293" i="21" s="1"/>
  <c r="L293" i="21" a="1"/>
  <c r="L293" i="21" s="1"/>
  <c r="A395" i="23" s="1"/>
  <c r="M293" i="21" a="1"/>
  <c r="M293" i="21" s="1"/>
  <c r="N395" i="23" s="1"/>
  <c r="K294" i="21" a="1"/>
  <c r="K294" i="21" s="1"/>
  <c r="L294" i="21" a="1"/>
  <c r="L294" i="21" s="1"/>
  <c r="A396" i="23" s="1"/>
  <c r="M294" i="21" a="1"/>
  <c r="M294" i="21" s="1"/>
  <c r="N396" i="23" s="1"/>
  <c r="K295" i="21" a="1"/>
  <c r="K295" i="21" s="1"/>
  <c r="L295" i="21" a="1"/>
  <c r="L295" i="21" s="1"/>
  <c r="A397" i="23" s="1"/>
  <c r="M295" i="21" a="1"/>
  <c r="M295" i="21" s="1"/>
  <c r="N397" i="23" s="1"/>
  <c r="K296" i="21" a="1"/>
  <c r="K296" i="21" s="1"/>
  <c r="L296" i="21" a="1"/>
  <c r="L296" i="21" s="1"/>
  <c r="A398" i="23" s="1"/>
  <c r="M296" i="21" a="1"/>
  <c r="M296" i="21" s="1"/>
  <c r="N398" i="23" s="1"/>
  <c r="K297" i="21" a="1"/>
  <c r="K297" i="21" s="1"/>
  <c r="L297" i="21" a="1"/>
  <c r="L297" i="21" s="1"/>
  <c r="A399" i="23" s="1"/>
  <c r="M297" i="21" a="1"/>
  <c r="M297" i="21" s="1"/>
  <c r="N399" i="23" s="1"/>
  <c r="K298" i="21" a="1"/>
  <c r="K298" i="21" s="1"/>
  <c r="L298" i="21" a="1"/>
  <c r="L298" i="21" s="1"/>
  <c r="A442" i="23" s="1"/>
  <c r="M298" i="21" a="1"/>
  <c r="M298" i="21" s="1"/>
  <c r="N442" i="23" s="1"/>
  <c r="K299" i="21" a="1"/>
  <c r="K299" i="21" s="1"/>
  <c r="L299" i="21" a="1"/>
  <c r="L299" i="21" s="1"/>
  <c r="A443" i="23" s="1"/>
  <c r="M299" i="21" a="1"/>
  <c r="M299" i="21" s="1"/>
  <c r="N443" i="23" s="1"/>
  <c r="K300" i="21" a="1"/>
  <c r="K300" i="21" s="1"/>
  <c r="L300" i="21" a="1"/>
  <c r="L300" i="21" s="1"/>
  <c r="A444" i="23" s="1"/>
  <c r="M300" i="21" a="1"/>
  <c r="M300" i="21" s="1"/>
  <c r="N444" i="23" s="1"/>
  <c r="K301" i="21" a="1"/>
  <c r="K301" i="21" s="1"/>
  <c r="L301" i="21" a="1"/>
  <c r="L301" i="21" s="1"/>
  <c r="A445" i="23" s="1"/>
  <c r="M301" i="21" a="1"/>
  <c r="M301" i="21" s="1"/>
  <c r="N445" i="23" s="1"/>
  <c r="K302" i="21" a="1"/>
  <c r="K302" i="21" s="1"/>
  <c r="L302" i="21" a="1"/>
  <c r="L302" i="21" s="1"/>
  <c r="A446" i="23" s="1"/>
  <c r="M302" i="21" a="1"/>
  <c r="M302" i="21" s="1"/>
  <c r="N446" i="23" s="1"/>
  <c r="K303" i="21" a="1"/>
  <c r="K303" i="21" s="1"/>
  <c r="L303" i="21" a="1"/>
  <c r="L303" i="21" s="1"/>
  <c r="A489" i="23" s="1"/>
  <c r="M303" i="21" a="1"/>
  <c r="M303" i="21" s="1"/>
  <c r="N489" i="23" s="1"/>
  <c r="K304" i="21" a="1"/>
  <c r="K304" i="21" s="1"/>
  <c r="L304" i="21" a="1"/>
  <c r="L304" i="21" s="1"/>
  <c r="A490" i="23" s="1"/>
  <c r="M304" i="21" a="1"/>
  <c r="M304" i="21" s="1"/>
  <c r="N490" i="23" s="1"/>
  <c r="K305" i="21" a="1"/>
  <c r="K305" i="21" s="1"/>
  <c r="L305" i="21" a="1"/>
  <c r="L305" i="21" s="1"/>
  <c r="A491" i="23" s="1"/>
  <c r="M305" i="21" a="1"/>
  <c r="M305" i="21" s="1"/>
  <c r="N491" i="23" s="1"/>
  <c r="K306" i="21" a="1"/>
  <c r="K306" i="21" s="1"/>
  <c r="L306" i="21" a="1"/>
  <c r="L306" i="21" s="1"/>
  <c r="A492" i="23" s="1"/>
  <c r="M306" i="21" a="1"/>
  <c r="M306" i="21" s="1"/>
  <c r="N492" i="23" s="1"/>
  <c r="K307" i="21" a="1"/>
  <c r="K307" i="21" s="1"/>
  <c r="L307" i="21" a="1"/>
  <c r="L307" i="21" s="1"/>
  <c r="A493" i="23" s="1"/>
  <c r="M307" i="21" a="1"/>
  <c r="M307" i="21" s="1"/>
  <c r="N493" i="23" s="1"/>
  <c r="K308" i="21" a="1"/>
  <c r="K308" i="21" s="1"/>
  <c r="L308" i="21" a="1"/>
  <c r="L308" i="21" s="1"/>
  <c r="A536" i="23" s="1"/>
  <c r="M308" i="21" a="1"/>
  <c r="M308" i="21" s="1"/>
  <c r="N536" i="23" s="1"/>
  <c r="K309" i="21" a="1"/>
  <c r="K309" i="21" s="1"/>
  <c r="L309" i="21" a="1"/>
  <c r="L309" i="21" s="1"/>
  <c r="A537" i="23" s="1"/>
  <c r="M309" i="21" a="1"/>
  <c r="M309" i="21" s="1"/>
  <c r="N537" i="23" s="1"/>
  <c r="K310" i="21" a="1"/>
  <c r="K310" i="21" s="1"/>
  <c r="L310" i="21" a="1"/>
  <c r="L310" i="21" s="1"/>
  <c r="A538" i="23" s="1"/>
  <c r="M310" i="21" a="1"/>
  <c r="M310" i="21" s="1"/>
  <c r="N538" i="23" s="1"/>
  <c r="K311" i="21" a="1"/>
  <c r="K311" i="21" s="1"/>
  <c r="L311" i="21" a="1"/>
  <c r="L311" i="21" s="1"/>
  <c r="A539" i="23" s="1"/>
  <c r="M311" i="21" a="1"/>
  <c r="M311" i="21" s="1"/>
  <c r="N539" i="23" s="1"/>
  <c r="K312" i="21" a="1"/>
  <c r="K312" i="21" s="1"/>
  <c r="L312" i="21" a="1"/>
  <c r="L312" i="21" s="1"/>
  <c r="A540" i="23" s="1"/>
  <c r="M312" i="21" a="1"/>
  <c r="M312" i="21" s="1"/>
  <c r="N540" i="23" s="1"/>
  <c r="K313" i="21" a="1"/>
  <c r="K313" i="21" s="1"/>
  <c r="L313" i="21" a="1"/>
  <c r="L313" i="21" s="1"/>
  <c r="A583" i="23" s="1"/>
  <c r="M313" i="21" a="1"/>
  <c r="M313" i="21" s="1"/>
  <c r="N583" i="23" s="1"/>
  <c r="K314" i="21" a="1"/>
  <c r="K314" i="21" s="1"/>
  <c r="L314" i="21" a="1"/>
  <c r="L314" i="21" s="1"/>
  <c r="A584" i="23" s="1"/>
  <c r="M314" i="21" a="1"/>
  <c r="M314" i="21" s="1"/>
  <c r="N584" i="23" s="1"/>
  <c r="K315" i="21" a="1"/>
  <c r="K315" i="21" s="1"/>
  <c r="L315" i="21" a="1"/>
  <c r="L315" i="21" s="1"/>
  <c r="A585" i="23" s="1"/>
  <c r="M315" i="21" a="1"/>
  <c r="M315" i="21" s="1"/>
  <c r="N585" i="23" s="1"/>
  <c r="K316" i="21" a="1"/>
  <c r="K316" i="21" s="1"/>
  <c r="L316" i="21" a="1"/>
  <c r="L316" i="21" s="1"/>
  <c r="A586" i="23" s="1"/>
  <c r="M316" i="21" a="1"/>
  <c r="M316" i="21" s="1"/>
  <c r="N586" i="23" s="1"/>
  <c r="K317" i="21" a="1"/>
  <c r="K317" i="21" s="1"/>
  <c r="L317" i="21" a="1"/>
  <c r="L317" i="21" s="1"/>
  <c r="A587" i="23" s="1"/>
  <c r="M317" i="21" a="1"/>
  <c r="M317" i="21" s="1"/>
  <c r="N587" i="23" s="1"/>
  <c r="K318" i="21" a="1"/>
  <c r="K318" i="21" s="1"/>
  <c r="L318" i="21" a="1"/>
  <c r="L318" i="21" s="1"/>
  <c r="A630" i="23" s="1"/>
  <c r="M318" i="21" a="1"/>
  <c r="M318" i="21" s="1"/>
  <c r="N630" i="23" s="1"/>
  <c r="K319" i="21" a="1"/>
  <c r="K319" i="21" s="1"/>
  <c r="L319" i="21" a="1"/>
  <c r="L319" i="21" s="1"/>
  <c r="A631" i="23" s="1"/>
  <c r="M319" i="21" a="1"/>
  <c r="M319" i="21" s="1"/>
  <c r="N631" i="23" s="1"/>
  <c r="K320" i="21" a="1"/>
  <c r="K320" i="21" s="1"/>
  <c r="L320" i="21" a="1"/>
  <c r="L320" i="21" s="1"/>
  <c r="A632" i="23" s="1"/>
  <c r="M320" i="21" a="1"/>
  <c r="M320" i="21" s="1"/>
  <c r="N632" i="23" s="1"/>
  <c r="K321" i="21" a="1"/>
  <c r="K321" i="21" s="1"/>
  <c r="L321" i="21" a="1"/>
  <c r="L321" i="21" s="1"/>
  <c r="A633" i="23" s="1"/>
  <c r="M321" i="21" a="1"/>
  <c r="M321" i="21" s="1"/>
  <c r="N633" i="23" s="1"/>
  <c r="K322" i="21" a="1"/>
  <c r="K322" i="21" s="1"/>
  <c r="L322" i="21" a="1"/>
  <c r="L322" i="21" s="1"/>
  <c r="A634" i="23" s="1"/>
  <c r="M322" i="21" a="1"/>
  <c r="M322" i="21" s="1"/>
  <c r="N634" i="23" s="1"/>
  <c r="K323" i="21" a="1"/>
  <c r="K323" i="21" s="1"/>
  <c r="L323" i="21" a="1"/>
  <c r="L323" i="21" s="1"/>
  <c r="A677" i="23" s="1"/>
  <c r="M323" i="21" a="1"/>
  <c r="M323" i="21" s="1"/>
  <c r="N677" i="23" s="1"/>
  <c r="K324" i="21" a="1"/>
  <c r="K324" i="21" s="1"/>
  <c r="L324" i="21" a="1"/>
  <c r="L324" i="21" s="1"/>
  <c r="A678" i="23" s="1"/>
  <c r="M324" i="21" a="1"/>
  <c r="M324" i="21" s="1"/>
  <c r="N678" i="23" s="1"/>
  <c r="K325" i="21" a="1"/>
  <c r="K325" i="21" s="1"/>
  <c r="L325" i="21" a="1"/>
  <c r="L325" i="21" s="1"/>
  <c r="A679" i="23" s="1"/>
  <c r="M325" i="21" a="1"/>
  <c r="M325" i="21" s="1"/>
  <c r="N679" i="23" s="1"/>
  <c r="K326" i="21" a="1"/>
  <c r="K326" i="21" s="1"/>
  <c r="L326" i="21" a="1"/>
  <c r="L326" i="21" s="1"/>
  <c r="A680" i="23" s="1"/>
  <c r="M326" i="21" a="1"/>
  <c r="M326" i="21" s="1"/>
  <c r="N680" i="23" s="1"/>
  <c r="K327" i="21" a="1"/>
  <c r="K327" i="21" s="1"/>
  <c r="L327" i="21" a="1"/>
  <c r="L327" i="21" s="1"/>
  <c r="A681" i="23" s="1"/>
  <c r="M327" i="21" a="1"/>
  <c r="M327" i="21" s="1"/>
  <c r="N681" i="23" s="1"/>
  <c r="K328" i="21" a="1"/>
  <c r="K328" i="21" s="1"/>
  <c r="L328" i="21" a="1"/>
  <c r="L328" i="21" s="1"/>
  <c r="A724" i="23" s="1"/>
  <c r="M328" i="21" a="1"/>
  <c r="M328" i="21" s="1"/>
  <c r="N724" i="23" s="1"/>
  <c r="K329" i="21" a="1"/>
  <c r="K329" i="21" s="1"/>
  <c r="L329" i="21" a="1"/>
  <c r="L329" i="21" s="1"/>
  <c r="A725" i="23" s="1"/>
  <c r="M329" i="21" a="1"/>
  <c r="M329" i="21" s="1"/>
  <c r="N725" i="23" s="1"/>
  <c r="K330" i="21" a="1"/>
  <c r="K330" i="21" s="1"/>
  <c r="L330" i="21" a="1"/>
  <c r="L330" i="21" s="1"/>
  <c r="A726" i="23" s="1"/>
  <c r="M330" i="21" a="1"/>
  <c r="M330" i="21" s="1"/>
  <c r="N726" i="23" s="1"/>
  <c r="K331" i="21" a="1"/>
  <c r="K331" i="21" s="1"/>
  <c r="L331" i="21" a="1"/>
  <c r="L331" i="21" s="1"/>
  <c r="A727" i="23" s="1"/>
  <c r="M331" i="21" a="1"/>
  <c r="M331" i="21" s="1"/>
  <c r="N727" i="23" s="1"/>
  <c r="K332" i="21" a="1"/>
  <c r="K332" i="21" s="1"/>
  <c r="L332" i="21" a="1"/>
  <c r="L332" i="21" s="1"/>
  <c r="A728" i="23" s="1"/>
  <c r="M332" i="21" a="1"/>
  <c r="M332" i="21" s="1"/>
  <c r="N728" i="23" s="1"/>
  <c r="K333" i="21" a="1"/>
  <c r="K333" i="21" s="1"/>
  <c r="L333" i="21" a="1"/>
  <c r="L333" i="21" s="1"/>
  <c r="A771" i="23" s="1"/>
  <c r="M333" i="21" a="1"/>
  <c r="M333" i="21" s="1"/>
  <c r="N771" i="23" s="1"/>
  <c r="K334" i="21" a="1"/>
  <c r="K334" i="21" s="1"/>
  <c r="L334" i="21" a="1"/>
  <c r="L334" i="21" s="1"/>
  <c r="A772" i="23" s="1"/>
  <c r="M334" i="21" a="1"/>
  <c r="M334" i="21" s="1"/>
  <c r="N772" i="23" s="1"/>
  <c r="K335" i="21" a="1"/>
  <c r="K335" i="21" s="1"/>
  <c r="L335" i="21" a="1"/>
  <c r="L335" i="21" s="1"/>
  <c r="A773" i="23" s="1"/>
  <c r="M335" i="21" a="1"/>
  <c r="M335" i="21" s="1"/>
  <c r="N773" i="23" s="1"/>
  <c r="K336" i="21" a="1"/>
  <c r="K336" i="21" s="1"/>
  <c r="L336" i="21" a="1"/>
  <c r="L336" i="21" s="1"/>
  <c r="A774" i="23" s="1"/>
  <c r="M336" i="21" a="1"/>
  <c r="M336" i="21" s="1"/>
  <c r="N774" i="23" s="1"/>
  <c r="K337" i="21" a="1"/>
  <c r="K337" i="21" s="1"/>
  <c r="L337" i="21" a="1"/>
  <c r="L337" i="21" s="1"/>
  <c r="A775" i="23" s="1"/>
  <c r="M337" i="21" a="1"/>
  <c r="M337" i="21" s="1"/>
  <c r="N775" i="23" s="1"/>
  <c r="K338" i="21" a="1"/>
  <c r="K338" i="21" s="1"/>
  <c r="L338" i="21" a="1"/>
  <c r="L338" i="21" s="1"/>
  <c r="A818" i="23" s="1"/>
  <c r="M338" i="21" a="1"/>
  <c r="M338" i="21" s="1"/>
  <c r="N818" i="23" s="1"/>
  <c r="K339" i="21" a="1"/>
  <c r="K339" i="21" s="1"/>
  <c r="L339" i="21" a="1"/>
  <c r="L339" i="21" s="1"/>
  <c r="A819" i="23" s="1"/>
  <c r="M339" i="21" a="1"/>
  <c r="M339" i="21" s="1"/>
  <c r="N819" i="23" s="1"/>
  <c r="K340" i="21" a="1"/>
  <c r="K340" i="21" s="1"/>
  <c r="L340" i="21" a="1"/>
  <c r="L340" i="21" s="1"/>
  <c r="A820" i="23" s="1"/>
  <c r="M340" i="21" a="1"/>
  <c r="M340" i="21" s="1"/>
  <c r="N820" i="23" s="1"/>
  <c r="K341" i="21" a="1"/>
  <c r="K341" i="21" s="1"/>
  <c r="L341" i="21" a="1"/>
  <c r="L341" i="21" s="1"/>
  <c r="A821" i="23" s="1"/>
  <c r="M341" i="21" a="1"/>
  <c r="M341" i="21" s="1"/>
  <c r="N821" i="23" s="1"/>
  <c r="K342" i="21" a="1"/>
  <c r="K342" i="21" s="1"/>
  <c r="L342" i="21" a="1"/>
  <c r="L342" i="21" s="1"/>
  <c r="A822" i="23" s="1"/>
  <c r="M342" i="21" a="1"/>
  <c r="M342" i="21" s="1"/>
  <c r="N822" i="23" s="1"/>
  <c r="K343" i="21" a="1"/>
  <c r="K343" i="21" s="1"/>
  <c r="L343" i="21" a="1"/>
  <c r="L343" i="21" s="1"/>
  <c r="A865" i="23" s="1"/>
  <c r="M343" i="21" a="1"/>
  <c r="M343" i="21" s="1"/>
  <c r="N865" i="23" s="1"/>
  <c r="K344" i="21" a="1"/>
  <c r="K344" i="21" s="1"/>
  <c r="L344" i="21" a="1"/>
  <c r="L344" i="21" s="1"/>
  <c r="A866" i="23" s="1"/>
  <c r="M344" i="21" a="1"/>
  <c r="M344" i="21" s="1"/>
  <c r="N866" i="23" s="1"/>
  <c r="K345" i="21" a="1"/>
  <c r="K345" i="21" s="1"/>
  <c r="L345" i="21" a="1"/>
  <c r="L345" i="21" s="1"/>
  <c r="A867" i="23" s="1"/>
  <c r="M345" i="21" a="1"/>
  <c r="M345" i="21" s="1"/>
  <c r="N867" i="23" s="1"/>
  <c r="K346" i="21" a="1"/>
  <c r="K346" i="21" s="1"/>
  <c r="L346" i="21" a="1"/>
  <c r="L346" i="21" s="1"/>
  <c r="A868" i="23" s="1"/>
  <c r="M346" i="21" a="1"/>
  <c r="M346" i="21" s="1"/>
  <c r="N868" i="23" s="1"/>
  <c r="K347" i="21" a="1"/>
  <c r="K347" i="21" s="1"/>
  <c r="L347" i="21" a="1"/>
  <c r="L347" i="21" s="1"/>
  <c r="A869" i="23" s="1"/>
  <c r="M347" i="21" a="1"/>
  <c r="M347" i="21" s="1"/>
  <c r="N869" i="23" s="1"/>
  <c r="K348" i="21" a="1"/>
  <c r="K348" i="21" s="1"/>
  <c r="L348" i="21" a="1"/>
  <c r="L348" i="21" s="1"/>
  <c r="A912" i="23" s="1"/>
  <c r="M348" i="21" a="1"/>
  <c r="M348" i="21" s="1"/>
  <c r="N912" i="23" s="1"/>
  <c r="K349" i="21" a="1"/>
  <c r="K349" i="21" s="1"/>
  <c r="L349" i="21" a="1"/>
  <c r="L349" i="21" s="1"/>
  <c r="A913" i="23" s="1"/>
  <c r="M349" i="21" a="1"/>
  <c r="M349" i="21" s="1"/>
  <c r="N913" i="23" s="1"/>
  <c r="K350" i="21" a="1"/>
  <c r="K350" i="21" s="1"/>
  <c r="L350" i="21" a="1"/>
  <c r="L350" i="21" s="1"/>
  <c r="A914" i="23" s="1"/>
  <c r="M350" i="21" a="1"/>
  <c r="M350" i="21" s="1"/>
  <c r="N914" i="23" s="1"/>
  <c r="K351" i="21" a="1"/>
  <c r="K351" i="21" s="1"/>
  <c r="L351" i="21" a="1"/>
  <c r="L351" i="21" s="1"/>
  <c r="A915" i="23" s="1"/>
  <c r="M351" i="21" a="1"/>
  <c r="M351" i="21" s="1"/>
  <c r="N915" i="23" s="1"/>
  <c r="K352" i="21" a="1"/>
  <c r="K352" i="21" s="1"/>
  <c r="L352" i="21" a="1"/>
  <c r="L352" i="21" s="1"/>
  <c r="A916" i="23" s="1"/>
  <c r="M352" i="21" a="1"/>
  <c r="M352" i="21" s="1"/>
  <c r="N916" i="23" s="1"/>
  <c r="K353" i="21" a="1"/>
  <c r="K353" i="21" s="1"/>
  <c r="L353" i="21" a="1"/>
  <c r="L353" i="21" s="1"/>
  <c r="A959" i="23" s="1"/>
  <c r="M353" i="21" a="1"/>
  <c r="M353" i="21" s="1"/>
  <c r="N959" i="23" s="1"/>
  <c r="K354" i="21" a="1"/>
  <c r="K354" i="21" s="1"/>
  <c r="L354" i="21" a="1"/>
  <c r="L354" i="21" s="1"/>
  <c r="A960" i="23" s="1"/>
  <c r="M354" i="21" a="1"/>
  <c r="M354" i="21" s="1"/>
  <c r="N960" i="23" s="1"/>
  <c r="K355" i="21" a="1"/>
  <c r="K355" i="21" s="1"/>
  <c r="L355" i="21" a="1"/>
  <c r="L355" i="21" s="1"/>
  <c r="A961" i="23" s="1"/>
  <c r="M355" i="21" a="1"/>
  <c r="M355" i="21" s="1"/>
  <c r="N961" i="23" s="1"/>
  <c r="K356" i="21" a="1"/>
  <c r="K356" i="21" s="1"/>
  <c r="L356" i="21" a="1"/>
  <c r="L356" i="21" s="1"/>
  <c r="A962" i="23" s="1"/>
  <c r="M356" i="21" a="1"/>
  <c r="M356" i="21" s="1"/>
  <c r="N962" i="23" s="1"/>
  <c r="K357" i="21" a="1"/>
  <c r="K357" i="21" s="1"/>
  <c r="L357" i="21" a="1"/>
  <c r="L357" i="21" s="1"/>
  <c r="M357" i="21" a="1"/>
  <c r="M357" i="21" s="1"/>
  <c r="K358" i="21" a="1"/>
  <c r="K358" i="21" s="1"/>
  <c r="L358" i="21" a="1"/>
  <c r="L358" i="21" s="1"/>
  <c r="M358" i="21" a="1"/>
  <c r="M358" i="21" s="1"/>
  <c r="L258" i="21" a="1"/>
  <c r="L258" i="21" s="1"/>
  <c r="A44" i="23" s="1"/>
  <c r="M258" i="21" a="1"/>
  <c r="M258" i="21" s="1"/>
  <c r="N44" i="23" s="1"/>
  <c r="K258" i="21" a="1"/>
  <c r="K258" i="21" s="1"/>
  <c r="B259" i="21" a="1"/>
  <c r="B259" i="21" s="1"/>
  <c r="C259" i="21" a="1"/>
  <c r="C259" i="21" s="1"/>
  <c r="A53" i="23" s="1"/>
  <c r="D259" i="21" a="1"/>
  <c r="D259" i="21" s="1"/>
  <c r="H53" i="23" s="1"/>
  <c r="E259" i="21" a="1"/>
  <c r="E259" i="21" s="1"/>
  <c r="J53" i="23" s="1"/>
  <c r="F259" i="21" a="1"/>
  <c r="F259" i="21" s="1"/>
  <c r="K53" i="23" s="1"/>
  <c r="G259" i="21" a="1"/>
  <c r="G259" i="21" s="1"/>
  <c r="L53" i="23" s="1"/>
  <c r="H259" i="21" a="1"/>
  <c r="H259" i="21" s="1"/>
  <c r="N53" i="23" s="1"/>
  <c r="B260" i="21" a="1"/>
  <c r="B260" i="21" s="1"/>
  <c r="C260" i="21" a="1"/>
  <c r="C260" i="21" s="1"/>
  <c r="A54" i="23" s="1"/>
  <c r="D260" i="21" a="1"/>
  <c r="D260" i="21" s="1"/>
  <c r="H54" i="23" s="1"/>
  <c r="E260" i="21" a="1"/>
  <c r="E260" i="21" s="1"/>
  <c r="J54" i="23" s="1"/>
  <c r="F260" i="21" a="1"/>
  <c r="F260" i="21" s="1"/>
  <c r="K54" i="23" s="1"/>
  <c r="G260" i="21" a="1"/>
  <c r="G260" i="21" s="1"/>
  <c r="L54" i="23" s="1"/>
  <c r="H260" i="21" a="1"/>
  <c r="H260" i="21" s="1"/>
  <c r="N54" i="23" s="1"/>
  <c r="B261" i="21" a="1"/>
  <c r="B261" i="21" s="1"/>
  <c r="C261" i="21" a="1"/>
  <c r="C261" i="21" s="1"/>
  <c r="A55" i="23" s="1"/>
  <c r="D261" i="21" a="1"/>
  <c r="D261" i="21" s="1"/>
  <c r="H55" i="23" s="1"/>
  <c r="E261" i="21" a="1"/>
  <c r="E261" i="21" s="1"/>
  <c r="J55" i="23" s="1"/>
  <c r="F261" i="21" a="1"/>
  <c r="F261" i="21" s="1"/>
  <c r="K55" i="23" s="1"/>
  <c r="G261" i="21" a="1"/>
  <c r="G261" i="21" s="1"/>
  <c r="L55" i="23" s="1"/>
  <c r="H261" i="21" a="1"/>
  <c r="H261" i="21" s="1"/>
  <c r="N55" i="23" s="1"/>
  <c r="B262" i="21" a="1"/>
  <c r="B262" i="21" s="1"/>
  <c r="C262" i="21" a="1"/>
  <c r="C262" i="21" s="1"/>
  <c r="A56" i="23" s="1"/>
  <c r="D262" i="21" a="1"/>
  <c r="D262" i="21" s="1"/>
  <c r="H56" i="23" s="1"/>
  <c r="E262" i="21" a="1"/>
  <c r="E262" i="21" s="1"/>
  <c r="J56" i="23" s="1"/>
  <c r="F262" i="21" a="1"/>
  <c r="F262" i="21" s="1"/>
  <c r="K56" i="23" s="1"/>
  <c r="G262" i="21" a="1"/>
  <c r="G262" i="21" s="1"/>
  <c r="L56" i="23" s="1"/>
  <c r="H262" i="21" a="1"/>
  <c r="H262" i="21" s="1"/>
  <c r="N56" i="23" s="1"/>
  <c r="B263" i="21" a="1"/>
  <c r="B263" i="21" s="1"/>
  <c r="C263" i="21" a="1"/>
  <c r="C263" i="21" s="1"/>
  <c r="A57" i="23" s="1"/>
  <c r="D263" i="21" a="1"/>
  <c r="D263" i="21" s="1"/>
  <c r="H57" i="23" s="1"/>
  <c r="E263" i="21" a="1"/>
  <c r="E263" i="21" s="1"/>
  <c r="J57" i="23" s="1"/>
  <c r="F263" i="21" a="1"/>
  <c r="F263" i="21" s="1"/>
  <c r="K57" i="23" s="1"/>
  <c r="G263" i="21" a="1"/>
  <c r="G263" i="21" s="1"/>
  <c r="L57" i="23" s="1"/>
  <c r="H263" i="21" a="1"/>
  <c r="H263" i="21" s="1"/>
  <c r="N57" i="23" s="1"/>
  <c r="B264" i="21" a="1"/>
  <c r="B264" i="21" s="1"/>
  <c r="C264" i="21" a="1"/>
  <c r="C264" i="21" s="1"/>
  <c r="A58" i="23" s="1"/>
  <c r="D264" i="21" a="1"/>
  <c r="D264" i="21" s="1"/>
  <c r="H58" i="23" s="1"/>
  <c r="E264" i="21" a="1"/>
  <c r="E264" i="21" s="1"/>
  <c r="J58" i="23" s="1"/>
  <c r="F264" i="21" a="1"/>
  <c r="F264" i="21" s="1"/>
  <c r="K58" i="23" s="1"/>
  <c r="G264" i="21" a="1"/>
  <c r="G264" i="21" s="1"/>
  <c r="L58" i="23" s="1"/>
  <c r="H264" i="21" a="1"/>
  <c r="H264" i="21" s="1"/>
  <c r="N58" i="23" s="1"/>
  <c r="B265" i="21" a="1"/>
  <c r="B265" i="21" s="1"/>
  <c r="C265" i="21" a="1"/>
  <c r="C265" i="21" s="1"/>
  <c r="A59" i="23" s="1"/>
  <c r="D265" i="21" a="1"/>
  <c r="D265" i="21" s="1"/>
  <c r="H59" i="23" s="1"/>
  <c r="E265" i="21" a="1"/>
  <c r="E265" i="21" s="1"/>
  <c r="J59" i="23" s="1"/>
  <c r="F265" i="21" a="1"/>
  <c r="F265" i="21" s="1"/>
  <c r="K59" i="23" s="1"/>
  <c r="G265" i="21" a="1"/>
  <c r="G265" i="21" s="1"/>
  <c r="L59" i="23" s="1"/>
  <c r="H265" i="21" a="1"/>
  <c r="H265" i="21" s="1"/>
  <c r="N59" i="23" s="1"/>
  <c r="B266" i="21" a="1"/>
  <c r="B266" i="21" s="1"/>
  <c r="C266" i="21" a="1"/>
  <c r="C266" i="21" s="1"/>
  <c r="A60" i="23" s="1"/>
  <c r="D266" i="21" a="1"/>
  <c r="D266" i="21" s="1"/>
  <c r="H60" i="23" s="1"/>
  <c r="E266" i="21" a="1"/>
  <c r="E266" i="21" s="1"/>
  <c r="J60" i="23" s="1"/>
  <c r="F266" i="21" a="1"/>
  <c r="F266" i="21" s="1"/>
  <c r="K60" i="23" s="1"/>
  <c r="G266" i="21" a="1"/>
  <c r="G266" i="21" s="1"/>
  <c r="L60" i="23" s="1"/>
  <c r="H266" i="21" a="1"/>
  <c r="H266" i="21" s="1"/>
  <c r="N60" i="23" s="1"/>
  <c r="B267" i="21" a="1"/>
  <c r="B267" i="21" s="1"/>
  <c r="C267" i="21" a="1"/>
  <c r="C267" i="21" s="1"/>
  <c r="A61" i="23" s="1"/>
  <c r="D267" i="21" a="1"/>
  <c r="D267" i="21" s="1"/>
  <c r="H61" i="23" s="1"/>
  <c r="E267" i="21" a="1"/>
  <c r="E267" i="21" s="1"/>
  <c r="J61" i="23" s="1"/>
  <c r="F267" i="21" a="1"/>
  <c r="F267" i="21" s="1"/>
  <c r="K61" i="23" s="1"/>
  <c r="G267" i="21" a="1"/>
  <c r="G267" i="21" s="1"/>
  <c r="L61" i="23" s="1"/>
  <c r="H267" i="21" a="1"/>
  <c r="H267" i="21" s="1"/>
  <c r="N61" i="23" s="1"/>
  <c r="B268" i="21" a="1"/>
  <c r="B268" i="21" s="1"/>
  <c r="C268" i="21" a="1"/>
  <c r="C268" i="21" s="1"/>
  <c r="A62" i="23" s="1"/>
  <c r="D268" i="21" a="1"/>
  <c r="D268" i="21" s="1"/>
  <c r="H62" i="23" s="1"/>
  <c r="E268" i="21" a="1"/>
  <c r="E268" i="21" s="1"/>
  <c r="J62" i="23" s="1"/>
  <c r="F268" i="21" a="1"/>
  <c r="F268" i="21" s="1"/>
  <c r="K62" i="23" s="1"/>
  <c r="G268" i="21" a="1"/>
  <c r="G268" i="21" s="1"/>
  <c r="L62" i="23" s="1"/>
  <c r="H268" i="21" a="1"/>
  <c r="H268" i="21" s="1"/>
  <c r="N62" i="23" s="1"/>
  <c r="B269" i="21" a="1"/>
  <c r="B269" i="21" s="1"/>
  <c r="C269" i="21" a="1"/>
  <c r="C269" i="21" s="1"/>
  <c r="A63" i="23" s="1"/>
  <c r="D269" i="21" a="1"/>
  <c r="D269" i="21" s="1"/>
  <c r="H63" i="23" s="1"/>
  <c r="E269" i="21" a="1"/>
  <c r="E269" i="21" s="1"/>
  <c r="J63" i="23" s="1"/>
  <c r="F269" i="21" a="1"/>
  <c r="F269" i="21" s="1"/>
  <c r="K63" i="23" s="1"/>
  <c r="G269" i="21" a="1"/>
  <c r="G269" i="21" s="1"/>
  <c r="L63" i="23" s="1"/>
  <c r="H269" i="21" a="1"/>
  <c r="H269" i="21" s="1"/>
  <c r="N63" i="23" s="1"/>
  <c r="B270" i="21" a="1"/>
  <c r="B270" i="21" s="1"/>
  <c r="C270" i="21" a="1"/>
  <c r="C270" i="21" s="1"/>
  <c r="A64" i="23" s="1"/>
  <c r="D270" i="21" a="1"/>
  <c r="D270" i="21" s="1"/>
  <c r="H64" i="23" s="1"/>
  <c r="E270" i="21" a="1"/>
  <c r="E270" i="21" s="1"/>
  <c r="J64" i="23" s="1"/>
  <c r="F270" i="21" a="1"/>
  <c r="F270" i="21" s="1"/>
  <c r="K64" i="23" s="1"/>
  <c r="G270" i="21" a="1"/>
  <c r="G270" i="21" s="1"/>
  <c r="L64" i="23" s="1"/>
  <c r="H270" i="21" a="1"/>
  <c r="H270" i="21" s="1"/>
  <c r="N64" i="23" s="1"/>
  <c r="B271" i="21" a="1"/>
  <c r="B271" i="21" s="1"/>
  <c r="C271" i="21" a="1"/>
  <c r="C271" i="21" s="1"/>
  <c r="A65" i="23" s="1"/>
  <c r="D271" i="21" a="1"/>
  <c r="D271" i="21" s="1"/>
  <c r="H65" i="23" s="1"/>
  <c r="E271" i="21" a="1"/>
  <c r="E271" i="21" s="1"/>
  <c r="J65" i="23" s="1"/>
  <c r="F271" i="21" a="1"/>
  <c r="F271" i="21" s="1"/>
  <c r="K65" i="23" s="1"/>
  <c r="G271" i="21" a="1"/>
  <c r="G271" i="21" s="1"/>
  <c r="L65" i="23" s="1"/>
  <c r="H271" i="21" a="1"/>
  <c r="H271" i="21" s="1"/>
  <c r="N65" i="23" s="1"/>
  <c r="B272" i="21" a="1"/>
  <c r="B272" i="21" s="1"/>
  <c r="C272" i="21" a="1"/>
  <c r="C272" i="21" s="1"/>
  <c r="A66" i="23" s="1"/>
  <c r="D272" i="21" a="1"/>
  <c r="D272" i="21" s="1"/>
  <c r="H66" i="23" s="1"/>
  <c r="E272" i="21" a="1"/>
  <c r="E272" i="21" s="1"/>
  <c r="J66" i="23" s="1"/>
  <c r="F272" i="21" a="1"/>
  <c r="F272" i="21" s="1"/>
  <c r="K66" i="23" s="1"/>
  <c r="G272" i="21" a="1"/>
  <c r="G272" i="21" s="1"/>
  <c r="L66" i="23" s="1"/>
  <c r="H272" i="21" a="1"/>
  <c r="H272" i="21" s="1"/>
  <c r="N66" i="23" s="1"/>
  <c r="B273" i="21" a="1"/>
  <c r="B273" i="21" s="1"/>
  <c r="C273" i="21" a="1"/>
  <c r="C273" i="21" s="1"/>
  <c r="A67" i="23" s="1"/>
  <c r="D273" i="21" a="1"/>
  <c r="D273" i="21" s="1"/>
  <c r="H67" i="23" s="1"/>
  <c r="E273" i="21" a="1"/>
  <c r="E273" i="21" s="1"/>
  <c r="J67" i="23" s="1"/>
  <c r="F273" i="21" a="1"/>
  <c r="F273" i="21" s="1"/>
  <c r="K67" i="23" s="1"/>
  <c r="G273" i="21" a="1"/>
  <c r="G273" i="21" s="1"/>
  <c r="L67" i="23" s="1"/>
  <c r="H273" i="21" a="1"/>
  <c r="H273" i="21" s="1"/>
  <c r="N67" i="23" s="1"/>
  <c r="B274" i="21" a="1"/>
  <c r="B274" i="21" s="1"/>
  <c r="C274" i="21" a="1"/>
  <c r="C274" i="21" s="1"/>
  <c r="A68" i="23" s="1"/>
  <c r="D274" i="21" a="1"/>
  <c r="D274" i="21" s="1"/>
  <c r="H68" i="23" s="1"/>
  <c r="E274" i="21" a="1"/>
  <c r="E274" i="21" s="1"/>
  <c r="J68" i="23" s="1"/>
  <c r="F274" i="21" a="1"/>
  <c r="F274" i="21" s="1"/>
  <c r="K68" i="23" s="1"/>
  <c r="G274" i="21" a="1"/>
  <c r="G274" i="21" s="1"/>
  <c r="L68" i="23" s="1"/>
  <c r="H274" i="21" a="1"/>
  <c r="H274" i="21" s="1"/>
  <c r="N68" i="23" s="1"/>
  <c r="B275" i="21" a="1"/>
  <c r="B275" i="21" s="1"/>
  <c r="C275" i="21" a="1"/>
  <c r="C275" i="21" s="1"/>
  <c r="A69" i="23" s="1"/>
  <c r="D275" i="21" a="1"/>
  <c r="D275" i="21" s="1"/>
  <c r="H69" i="23" s="1"/>
  <c r="E275" i="21" a="1"/>
  <c r="E275" i="21" s="1"/>
  <c r="J69" i="23" s="1"/>
  <c r="F275" i="21" a="1"/>
  <c r="F275" i="21" s="1"/>
  <c r="K69" i="23" s="1"/>
  <c r="G275" i="21" a="1"/>
  <c r="G275" i="21" s="1"/>
  <c r="L69" i="23" s="1"/>
  <c r="H275" i="21" a="1"/>
  <c r="H275" i="21" s="1"/>
  <c r="N69" i="23" s="1"/>
  <c r="B276" i="21" a="1"/>
  <c r="B276" i="21" s="1"/>
  <c r="C276" i="21" a="1"/>
  <c r="C276" i="21" s="1"/>
  <c r="A70" i="23" s="1"/>
  <c r="D276" i="21" a="1"/>
  <c r="D276" i="21" s="1"/>
  <c r="H70" i="23" s="1"/>
  <c r="E276" i="21" a="1"/>
  <c r="E276" i="21" s="1"/>
  <c r="J70" i="23" s="1"/>
  <c r="F276" i="21" a="1"/>
  <c r="F276" i="21" s="1"/>
  <c r="K70" i="23" s="1"/>
  <c r="G276" i="21" a="1"/>
  <c r="G276" i="21" s="1"/>
  <c r="L70" i="23" s="1"/>
  <c r="H276" i="21" a="1"/>
  <c r="H276" i="21" s="1"/>
  <c r="N70" i="23" s="1"/>
  <c r="B277" i="21" a="1"/>
  <c r="B277" i="21" s="1"/>
  <c r="C277" i="21" a="1"/>
  <c r="C277" i="21" s="1"/>
  <c r="A71" i="23" s="1"/>
  <c r="D277" i="21" a="1"/>
  <c r="D277" i="21" s="1"/>
  <c r="H71" i="23" s="1"/>
  <c r="E277" i="21" a="1"/>
  <c r="E277" i="21" s="1"/>
  <c r="J71" i="23" s="1"/>
  <c r="F277" i="21" a="1"/>
  <c r="F277" i="21" s="1"/>
  <c r="K71" i="23" s="1"/>
  <c r="G277" i="21" a="1"/>
  <c r="G277" i="21" s="1"/>
  <c r="L71" i="23" s="1"/>
  <c r="H277" i="21" a="1"/>
  <c r="H277" i="21" s="1"/>
  <c r="N71" i="23" s="1"/>
  <c r="B278" i="21" a="1"/>
  <c r="B278" i="21" s="1"/>
  <c r="C278" i="21" a="1"/>
  <c r="C278" i="21" s="1"/>
  <c r="A72" i="23" s="1"/>
  <c r="D278" i="21" a="1"/>
  <c r="D278" i="21" s="1"/>
  <c r="H72" i="23" s="1"/>
  <c r="E278" i="21" a="1"/>
  <c r="E278" i="21" s="1"/>
  <c r="J72" i="23" s="1"/>
  <c r="F278" i="21" a="1"/>
  <c r="F278" i="21" s="1"/>
  <c r="K72" i="23" s="1"/>
  <c r="G278" i="21" a="1"/>
  <c r="G278" i="21" s="1"/>
  <c r="L72" i="23" s="1"/>
  <c r="H278" i="21" a="1"/>
  <c r="H278" i="21" s="1"/>
  <c r="N72" i="23" s="1"/>
  <c r="B279" i="21" a="1"/>
  <c r="B279" i="21" s="1"/>
  <c r="C279" i="21" a="1"/>
  <c r="C279" i="21" s="1"/>
  <c r="A73" i="23" s="1"/>
  <c r="D279" i="21" a="1"/>
  <c r="D279" i="21" s="1"/>
  <c r="H73" i="23" s="1"/>
  <c r="E279" i="21" a="1"/>
  <c r="E279" i="21" s="1"/>
  <c r="J73" i="23" s="1"/>
  <c r="F279" i="21" a="1"/>
  <c r="F279" i="21" s="1"/>
  <c r="K73" i="23" s="1"/>
  <c r="G279" i="21" a="1"/>
  <c r="G279" i="21" s="1"/>
  <c r="L73" i="23" s="1"/>
  <c r="H279" i="21" a="1"/>
  <c r="H279" i="21" s="1"/>
  <c r="N73" i="23" s="1"/>
  <c r="B280" i="21" a="1"/>
  <c r="B280" i="21" s="1"/>
  <c r="C280" i="21" a="1"/>
  <c r="C280" i="21" s="1"/>
  <c r="A74" i="23" s="1"/>
  <c r="D280" i="21" a="1"/>
  <c r="D280" i="21" s="1"/>
  <c r="H74" i="23" s="1"/>
  <c r="E280" i="21" a="1"/>
  <c r="E280" i="21" s="1"/>
  <c r="J74" i="23" s="1"/>
  <c r="F280" i="21" a="1"/>
  <c r="F280" i="21" s="1"/>
  <c r="K74" i="23" s="1"/>
  <c r="G280" i="21" a="1"/>
  <c r="G280" i="21" s="1"/>
  <c r="L74" i="23" s="1"/>
  <c r="H280" i="21" a="1"/>
  <c r="H280" i="21" s="1"/>
  <c r="N74" i="23" s="1"/>
  <c r="B281" i="21" a="1"/>
  <c r="B281" i="21" s="1"/>
  <c r="C281" i="21" a="1"/>
  <c r="C281" i="21" s="1"/>
  <c r="A121" i="23" s="1"/>
  <c r="D281" i="21" a="1"/>
  <c r="D281" i="21" s="1"/>
  <c r="H121" i="23" s="1"/>
  <c r="E281" i="21" a="1"/>
  <c r="E281" i="21" s="1"/>
  <c r="J121" i="23" s="1"/>
  <c r="F281" i="21" a="1"/>
  <c r="F281" i="21" s="1"/>
  <c r="K121" i="23" s="1"/>
  <c r="G281" i="21" a="1"/>
  <c r="G281" i="21" s="1"/>
  <c r="L121" i="23" s="1"/>
  <c r="H281" i="21" a="1"/>
  <c r="H281" i="21" s="1"/>
  <c r="N121" i="23" s="1"/>
  <c r="B282" i="21" a="1"/>
  <c r="B282" i="21" s="1"/>
  <c r="C282" i="21" a="1"/>
  <c r="C282" i="21" s="1"/>
  <c r="A122" i="23" s="1"/>
  <c r="D282" i="21" a="1"/>
  <c r="D282" i="21" s="1"/>
  <c r="H122" i="23" s="1"/>
  <c r="E282" i="21" a="1"/>
  <c r="E282" i="21" s="1"/>
  <c r="J122" i="23" s="1"/>
  <c r="F282" i="21" a="1"/>
  <c r="F282" i="21" s="1"/>
  <c r="K122" i="23" s="1"/>
  <c r="G282" i="21" a="1"/>
  <c r="G282" i="21" s="1"/>
  <c r="L122" i="23" s="1"/>
  <c r="H282" i="21" a="1"/>
  <c r="H282" i="21" s="1"/>
  <c r="N122" i="23" s="1"/>
  <c r="B283" i="21" a="1"/>
  <c r="B283" i="21" s="1"/>
  <c r="C283" i="21" a="1"/>
  <c r="C283" i="21" s="1"/>
  <c r="A123" i="23" s="1"/>
  <c r="D283" i="21" a="1"/>
  <c r="D283" i="21" s="1"/>
  <c r="H123" i="23" s="1"/>
  <c r="E283" i="21" a="1"/>
  <c r="E283" i="21" s="1"/>
  <c r="J123" i="23" s="1"/>
  <c r="F283" i="21" a="1"/>
  <c r="F283" i="21" s="1"/>
  <c r="K123" i="23" s="1"/>
  <c r="G283" i="21" a="1"/>
  <c r="G283" i="21" s="1"/>
  <c r="L123" i="23" s="1"/>
  <c r="H283" i="21" a="1"/>
  <c r="H283" i="21" s="1"/>
  <c r="N123" i="23" s="1"/>
  <c r="B284" i="21" a="1"/>
  <c r="B284" i="21" s="1"/>
  <c r="C284" i="21" a="1"/>
  <c r="C284" i="21" s="1"/>
  <c r="A124" i="23" s="1"/>
  <c r="D284" i="21" a="1"/>
  <c r="D284" i="21" s="1"/>
  <c r="H124" i="23" s="1"/>
  <c r="E284" i="21" a="1"/>
  <c r="E284" i="21" s="1"/>
  <c r="J124" i="23" s="1"/>
  <c r="F284" i="21" a="1"/>
  <c r="F284" i="21" s="1"/>
  <c r="K124" i="23" s="1"/>
  <c r="G284" i="21" a="1"/>
  <c r="G284" i="21" s="1"/>
  <c r="L124" i="23" s="1"/>
  <c r="H284" i="21" a="1"/>
  <c r="H284" i="21" s="1"/>
  <c r="N124" i="23" s="1"/>
  <c r="B285" i="21" a="1"/>
  <c r="B285" i="21" s="1"/>
  <c r="C285" i="21" a="1"/>
  <c r="C285" i="21" s="1"/>
  <c r="A125" i="23" s="1"/>
  <c r="D285" i="21" a="1"/>
  <c r="D285" i="21" s="1"/>
  <c r="H125" i="23" s="1"/>
  <c r="E285" i="21" a="1"/>
  <c r="E285" i="21" s="1"/>
  <c r="J125" i="23" s="1"/>
  <c r="F285" i="21" a="1"/>
  <c r="F285" i="21" s="1"/>
  <c r="K125" i="23" s="1"/>
  <c r="G285" i="21" a="1"/>
  <c r="G285" i="21" s="1"/>
  <c r="L125" i="23" s="1"/>
  <c r="H285" i="21" a="1"/>
  <c r="H285" i="21" s="1"/>
  <c r="N125" i="23" s="1"/>
  <c r="B286" i="21" a="1"/>
  <c r="B286" i="21" s="1"/>
  <c r="C286" i="21" a="1"/>
  <c r="C286" i="21" s="1"/>
  <c r="A126" i="23" s="1"/>
  <c r="D286" i="21" a="1"/>
  <c r="D286" i="21" s="1"/>
  <c r="H126" i="23" s="1"/>
  <c r="E286" i="21" a="1"/>
  <c r="E286" i="21" s="1"/>
  <c r="J126" i="23" s="1"/>
  <c r="F286" i="21" a="1"/>
  <c r="F286" i="21" s="1"/>
  <c r="K126" i="23" s="1"/>
  <c r="G286" i="21" a="1"/>
  <c r="G286" i="21" s="1"/>
  <c r="L126" i="23" s="1"/>
  <c r="H286" i="21" a="1"/>
  <c r="H286" i="21" s="1"/>
  <c r="N126" i="23" s="1"/>
  <c r="B287" i="21" a="1"/>
  <c r="B287" i="21" s="1"/>
  <c r="C287" i="21" a="1"/>
  <c r="C287" i="21" s="1"/>
  <c r="A127" i="23" s="1"/>
  <c r="D287" i="21" a="1"/>
  <c r="D287" i="21" s="1"/>
  <c r="H127" i="23" s="1"/>
  <c r="E287" i="21" a="1"/>
  <c r="E287" i="21" s="1"/>
  <c r="J127" i="23" s="1"/>
  <c r="F287" i="21" a="1"/>
  <c r="F287" i="21" s="1"/>
  <c r="K127" i="23" s="1"/>
  <c r="G287" i="21" a="1"/>
  <c r="G287" i="21" s="1"/>
  <c r="L127" i="23" s="1"/>
  <c r="H287" i="21" a="1"/>
  <c r="H287" i="21" s="1"/>
  <c r="N127" i="23" s="1"/>
  <c r="B288" i="21" a="1"/>
  <c r="B288" i="21" s="1"/>
  <c r="C288" i="21" a="1"/>
  <c r="C288" i="21" s="1"/>
  <c r="A128" i="23" s="1"/>
  <c r="D288" i="21" a="1"/>
  <c r="D288" i="21" s="1"/>
  <c r="H128" i="23" s="1"/>
  <c r="E288" i="21" a="1"/>
  <c r="E288" i="21" s="1"/>
  <c r="J128" i="23" s="1"/>
  <c r="F288" i="21" a="1"/>
  <c r="F288" i="21" s="1"/>
  <c r="K128" i="23" s="1"/>
  <c r="G288" i="21" a="1"/>
  <c r="G288" i="21" s="1"/>
  <c r="L128" i="23" s="1"/>
  <c r="H288" i="21" a="1"/>
  <c r="H288" i="21" s="1"/>
  <c r="N128" i="23" s="1"/>
  <c r="B289" i="21" a="1"/>
  <c r="B289" i="21" s="1"/>
  <c r="C289" i="21" a="1"/>
  <c r="C289" i="21" s="1"/>
  <c r="A129" i="23" s="1"/>
  <c r="D289" i="21" a="1"/>
  <c r="D289" i="21" s="1"/>
  <c r="H129" i="23" s="1"/>
  <c r="E289" i="21" a="1"/>
  <c r="E289" i="21" s="1"/>
  <c r="J129" i="23" s="1"/>
  <c r="F289" i="21" a="1"/>
  <c r="F289" i="21" s="1"/>
  <c r="K129" i="23" s="1"/>
  <c r="G289" i="21" a="1"/>
  <c r="G289" i="21" s="1"/>
  <c r="L129" i="23" s="1"/>
  <c r="H289" i="21" a="1"/>
  <c r="H289" i="21" s="1"/>
  <c r="N129" i="23" s="1"/>
  <c r="B290" i="21" a="1"/>
  <c r="B290" i="21" s="1"/>
  <c r="C290" i="21" a="1"/>
  <c r="C290" i="21" s="1"/>
  <c r="A130" i="23" s="1"/>
  <c r="D290" i="21" a="1"/>
  <c r="D290" i="21" s="1"/>
  <c r="H130" i="23" s="1"/>
  <c r="E290" i="21" a="1"/>
  <c r="E290" i="21" s="1"/>
  <c r="J130" i="23" s="1"/>
  <c r="F290" i="21" a="1"/>
  <c r="F290" i="21" s="1"/>
  <c r="K130" i="23" s="1"/>
  <c r="G290" i="21" a="1"/>
  <c r="G290" i="21" s="1"/>
  <c r="L130" i="23" s="1"/>
  <c r="H290" i="21" a="1"/>
  <c r="H290" i="21" s="1"/>
  <c r="N130" i="23" s="1"/>
  <c r="B291" i="21" a="1"/>
  <c r="B291" i="21" s="1"/>
  <c r="C291" i="21" a="1"/>
  <c r="C291" i="21" s="1"/>
  <c r="A131" i="23" s="1"/>
  <c r="D291" i="21" a="1"/>
  <c r="D291" i="21" s="1"/>
  <c r="H131" i="23" s="1"/>
  <c r="E291" i="21" a="1"/>
  <c r="E291" i="21" s="1"/>
  <c r="J131" i="23" s="1"/>
  <c r="F291" i="21" a="1"/>
  <c r="F291" i="21" s="1"/>
  <c r="K131" i="23" s="1"/>
  <c r="G291" i="21" a="1"/>
  <c r="G291" i="21" s="1"/>
  <c r="L131" i="23" s="1"/>
  <c r="H291" i="21" a="1"/>
  <c r="H291" i="21" s="1"/>
  <c r="N131" i="23" s="1"/>
  <c r="B292" i="21" a="1"/>
  <c r="B292" i="21" s="1"/>
  <c r="C292" i="21" a="1"/>
  <c r="C292" i="21" s="1"/>
  <c r="A132" i="23" s="1"/>
  <c r="D292" i="21" a="1"/>
  <c r="D292" i="21" s="1"/>
  <c r="H132" i="23" s="1"/>
  <c r="E292" i="21" a="1"/>
  <c r="E292" i="21" s="1"/>
  <c r="J132" i="23" s="1"/>
  <c r="F292" i="21" a="1"/>
  <c r="F292" i="21" s="1"/>
  <c r="K132" i="23" s="1"/>
  <c r="G292" i="21" a="1"/>
  <c r="G292" i="21" s="1"/>
  <c r="L132" i="23" s="1"/>
  <c r="H292" i="21" a="1"/>
  <c r="H292" i="21" s="1"/>
  <c r="N132" i="23" s="1"/>
  <c r="B293" i="21" a="1"/>
  <c r="B293" i="21" s="1"/>
  <c r="C293" i="21" a="1"/>
  <c r="C293" i="21" s="1"/>
  <c r="A133" i="23" s="1"/>
  <c r="D293" i="21" a="1"/>
  <c r="D293" i="21" s="1"/>
  <c r="H133" i="23" s="1"/>
  <c r="E293" i="21" a="1"/>
  <c r="E293" i="21" s="1"/>
  <c r="J133" i="23" s="1"/>
  <c r="F293" i="21" a="1"/>
  <c r="F293" i="21" s="1"/>
  <c r="K133" i="23" s="1"/>
  <c r="G293" i="21" a="1"/>
  <c r="G293" i="21" s="1"/>
  <c r="L133" i="23" s="1"/>
  <c r="H293" i="21" a="1"/>
  <c r="H293" i="21" s="1"/>
  <c r="N133" i="23" s="1"/>
  <c r="B294" i="21" a="1"/>
  <c r="B294" i="21" s="1"/>
  <c r="C294" i="21" a="1"/>
  <c r="C294" i="21" s="1"/>
  <c r="A134" i="23" s="1"/>
  <c r="D294" i="21" a="1"/>
  <c r="D294" i="21" s="1"/>
  <c r="H134" i="23" s="1"/>
  <c r="E294" i="21" a="1"/>
  <c r="E294" i="21" s="1"/>
  <c r="J134" i="23" s="1"/>
  <c r="F294" i="21" a="1"/>
  <c r="F294" i="21" s="1"/>
  <c r="K134" i="23" s="1"/>
  <c r="G294" i="21" a="1"/>
  <c r="G294" i="21" s="1"/>
  <c r="L134" i="23" s="1"/>
  <c r="H294" i="21" a="1"/>
  <c r="H294" i="21" s="1"/>
  <c r="N134" i="23" s="1"/>
  <c r="B295" i="21" a="1"/>
  <c r="B295" i="21" s="1"/>
  <c r="C295" i="21" a="1"/>
  <c r="C295" i="21" s="1"/>
  <c r="A135" i="23" s="1"/>
  <c r="D295" i="21" a="1"/>
  <c r="D295" i="21" s="1"/>
  <c r="H135" i="23" s="1"/>
  <c r="E295" i="21" a="1"/>
  <c r="E295" i="21" s="1"/>
  <c r="J135" i="23" s="1"/>
  <c r="F295" i="21" a="1"/>
  <c r="F295" i="21" s="1"/>
  <c r="K135" i="23" s="1"/>
  <c r="G295" i="21" a="1"/>
  <c r="G295" i="21" s="1"/>
  <c r="L135" i="23" s="1"/>
  <c r="H295" i="21" a="1"/>
  <c r="H295" i="21" s="1"/>
  <c r="N135" i="23" s="1"/>
  <c r="B296" i="21" a="1"/>
  <c r="B296" i="21" s="1"/>
  <c r="C296" i="21" a="1"/>
  <c r="C296" i="21" s="1"/>
  <c r="A136" i="23" s="1"/>
  <c r="D296" i="21" a="1"/>
  <c r="D296" i="21" s="1"/>
  <c r="H136" i="23" s="1"/>
  <c r="E296" i="21" a="1"/>
  <c r="E296" i="21" s="1"/>
  <c r="J136" i="23" s="1"/>
  <c r="F296" i="21" a="1"/>
  <c r="F296" i="21" s="1"/>
  <c r="K136" i="23" s="1"/>
  <c r="G296" i="21" a="1"/>
  <c r="G296" i="21" s="1"/>
  <c r="L136" i="23" s="1"/>
  <c r="H296" i="21" a="1"/>
  <c r="H296" i="21" s="1"/>
  <c r="N136" i="23" s="1"/>
  <c r="B297" i="21" a="1"/>
  <c r="B297" i="21" s="1"/>
  <c r="C297" i="21" a="1"/>
  <c r="C297" i="21" s="1"/>
  <c r="A137" i="23" s="1"/>
  <c r="D297" i="21" a="1"/>
  <c r="D297" i="21" s="1"/>
  <c r="H137" i="23" s="1"/>
  <c r="E297" i="21" a="1"/>
  <c r="E297" i="21" s="1"/>
  <c r="J137" i="23" s="1"/>
  <c r="F297" i="21" a="1"/>
  <c r="F297" i="21" s="1"/>
  <c r="K137" i="23" s="1"/>
  <c r="G297" i="21" a="1"/>
  <c r="G297" i="21" s="1"/>
  <c r="L137" i="23" s="1"/>
  <c r="H297" i="21" a="1"/>
  <c r="H297" i="21" s="1"/>
  <c r="N137" i="23" s="1"/>
  <c r="B298" i="21" a="1"/>
  <c r="B298" i="21" s="1"/>
  <c r="C298" i="21" a="1"/>
  <c r="C298" i="21" s="1"/>
  <c r="A138" i="23" s="1"/>
  <c r="D298" i="21" a="1"/>
  <c r="D298" i="21" s="1"/>
  <c r="H138" i="23" s="1"/>
  <c r="E298" i="21" a="1"/>
  <c r="E298" i="21" s="1"/>
  <c r="J138" i="23" s="1"/>
  <c r="F298" i="21" a="1"/>
  <c r="F298" i="21" s="1"/>
  <c r="K138" i="23" s="1"/>
  <c r="G298" i="21" a="1"/>
  <c r="G298" i="21" s="1"/>
  <c r="L138" i="23" s="1"/>
  <c r="H298" i="21" a="1"/>
  <c r="H298" i="21" s="1"/>
  <c r="N138" i="23" s="1"/>
  <c r="B299" i="21" a="1"/>
  <c r="B299" i="21" s="1"/>
  <c r="C299" i="21" a="1"/>
  <c r="C299" i="21" s="1"/>
  <c r="A139" i="23" s="1"/>
  <c r="D299" i="21" a="1"/>
  <c r="D299" i="21" s="1"/>
  <c r="H139" i="23" s="1"/>
  <c r="E299" i="21" a="1"/>
  <c r="E299" i="21" s="1"/>
  <c r="J139" i="23" s="1"/>
  <c r="F299" i="21" a="1"/>
  <c r="F299" i="21" s="1"/>
  <c r="K139" i="23" s="1"/>
  <c r="G299" i="21" a="1"/>
  <c r="G299" i="21" s="1"/>
  <c r="L139" i="23" s="1"/>
  <c r="H299" i="21" a="1"/>
  <c r="H299" i="21" s="1"/>
  <c r="N139" i="23" s="1"/>
  <c r="B300" i="21" a="1"/>
  <c r="B300" i="21" s="1"/>
  <c r="C300" i="21" a="1"/>
  <c r="C300" i="21" s="1"/>
  <c r="A140" i="23" s="1"/>
  <c r="D300" i="21" a="1"/>
  <c r="D300" i="21" s="1"/>
  <c r="H140" i="23" s="1"/>
  <c r="E300" i="21" a="1"/>
  <c r="E300" i="21" s="1"/>
  <c r="J140" i="23" s="1"/>
  <c r="F300" i="21" a="1"/>
  <c r="F300" i="21" s="1"/>
  <c r="K140" i="23" s="1"/>
  <c r="G300" i="21" a="1"/>
  <c r="G300" i="21" s="1"/>
  <c r="L140" i="23" s="1"/>
  <c r="H300" i="21" a="1"/>
  <c r="H300" i="21" s="1"/>
  <c r="N140" i="23" s="1"/>
  <c r="B301" i="21" a="1"/>
  <c r="B301" i="21" s="1"/>
  <c r="C301" i="21" a="1"/>
  <c r="C301" i="21" s="1"/>
  <c r="A141" i="23" s="1"/>
  <c r="D301" i="21" a="1"/>
  <c r="D301" i="21" s="1"/>
  <c r="H141" i="23" s="1"/>
  <c r="E301" i="21" a="1"/>
  <c r="E301" i="21" s="1"/>
  <c r="J141" i="23" s="1"/>
  <c r="F301" i="21" a="1"/>
  <c r="F301" i="21" s="1"/>
  <c r="K141" i="23" s="1"/>
  <c r="G301" i="21" a="1"/>
  <c r="G301" i="21" s="1"/>
  <c r="L141" i="23" s="1"/>
  <c r="H301" i="21" a="1"/>
  <c r="H301" i="21" s="1"/>
  <c r="N141" i="23" s="1"/>
  <c r="B302" i="21" a="1"/>
  <c r="B302" i="21" s="1"/>
  <c r="C302" i="21" a="1"/>
  <c r="C302" i="21" s="1"/>
  <c r="A142" i="23" s="1"/>
  <c r="D302" i="21" a="1"/>
  <c r="D302" i="21" s="1"/>
  <c r="H142" i="23" s="1"/>
  <c r="E302" i="21" a="1"/>
  <c r="E302" i="21" s="1"/>
  <c r="J142" i="23" s="1"/>
  <c r="F302" i="21" a="1"/>
  <c r="F302" i="21" s="1"/>
  <c r="K142" i="23" s="1"/>
  <c r="G302" i="21" a="1"/>
  <c r="G302" i="21" s="1"/>
  <c r="L142" i="23" s="1"/>
  <c r="H302" i="21" a="1"/>
  <c r="H302" i="21" s="1"/>
  <c r="N142" i="23" s="1"/>
  <c r="B303" i="21" a="1"/>
  <c r="B303" i="21" s="1"/>
  <c r="C303" i="21" a="1"/>
  <c r="C303" i="21" s="1"/>
  <c r="A143" i="23" s="1"/>
  <c r="D303" i="21" a="1"/>
  <c r="D303" i="21" s="1"/>
  <c r="H143" i="23" s="1"/>
  <c r="E303" i="21" a="1"/>
  <c r="E303" i="21" s="1"/>
  <c r="J143" i="23" s="1"/>
  <c r="F303" i="21" a="1"/>
  <c r="F303" i="21" s="1"/>
  <c r="K143" i="23" s="1"/>
  <c r="G303" i="21" a="1"/>
  <c r="G303" i="21" s="1"/>
  <c r="L143" i="23" s="1"/>
  <c r="H303" i="21" a="1"/>
  <c r="H303" i="21" s="1"/>
  <c r="N143" i="23" s="1"/>
  <c r="B304" i="21" a="1"/>
  <c r="B304" i="21" s="1"/>
  <c r="C304" i="21" a="1"/>
  <c r="C304" i="21" s="1"/>
  <c r="A168" i="23" s="1"/>
  <c r="D304" i="21" a="1"/>
  <c r="D304" i="21" s="1"/>
  <c r="H168" i="23" s="1"/>
  <c r="E304" i="21" a="1"/>
  <c r="E304" i="21" s="1"/>
  <c r="J168" i="23" s="1"/>
  <c r="F304" i="21" a="1"/>
  <c r="F304" i="21" s="1"/>
  <c r="K168" i="23" s="1"/>
  <c r="G304" i="21" a="1"/>
  <c r="G304" i="21" s="1"/>
  <c r="L168" i="23" s="1"/>
  <c r="H304" i="21" a="1"/>
  <c r="H304" i="21" s="1"/>
  <c r="N168" i="23" s="1"/>
  <c r="B305" i="21" a="1"/>
  <c r="B305" i="21" s="1"/>
  <c r="C305" i="21" a="1"/>
  <c r="C305" i="21" s="1"/>
  <c r="A169" i="23" s="1"/>
  <c r="D305" i="21" a="1"/>
  <c r="D305" i="21" s="1"/>
  <c r="H169" i="23" s="1"/>
  <c r="E305" i="21" a="1"/>
  <c r="E305" i="21" s="1"/>
  <c r="J169" i="23" s="1"/>
  <c r="F305" i="21" a="1"/>
  <c r="F305" i="21" s="1"/>
  <c r="K169" i="23" s="1"/>
  <c r="G305" i="21" a="1"/>
  <c r="G305" i="21" s="1"/>
  <c r="L169" i="23" s="1"/>
  <c r="H305" i="21" a="1"/>
  <c r="H305" i="21" s="1"/>
  <c r="N169" i="23" s="1"/>
  <c r="B306" i="21" a="1"/>
  <c r="B306" i="21" s="1"/>
  <c r="C306" i="21" a="1"/>
  <c r="C306" i="21" s="1"/>
  <c r="A170" i="23" s="1"/>
  <c r="D306" i="21" a="1"/>
  <c r="D306" i="21" s="1"/>
  <c r="H170" i="23" s="1"/>
  <c r="E306" i="21" a="1"/>
  <c r="E306" i="21" s="1"/>
  <c r="J170" i="23" s="1"/>
  <c r="F306" i="21" a="1"/>
  <c r="F306" i="21" s="1"/>
  <c r="K170" i="23" s="1"/>
  <c r="G306" i="21" a="1"/>
  <c r="G306" i="21" s="1"/>
  <c r="L170" i="23" s="1"/>
  <c r="H306" i="21" a="1"/>
  <c r="H306" i="21" s="1"/>
  <c r="N170" i="23" s="1"/>
  <c r="B307" i="21" a="1"/>
  <c r="B307" i="21" s="1"/>
  <c r="C307" i="21" a="1"/>
  <c r="C307" i="21" s="1"/>
  <c r="A171" i="23" s="1"/>
  <c r="D307" i="21" a="1"/>
  <c r="D307" i="21" s="1"/>
  <c r="H171" i="23" s="1"/>
  <c r="E307" i="21" a="1"/>
  <c r="E307" i="21" s="1"/>
  <c r="J171" i="23" s="1"/>
  <c r="F307" i="21" a="1"/>
  <c r="F307" i="21" s="1"/>
  <c r="K171" i="23" s="1"/>
  <c r="G307" i="21" a="1"/>
  <c r="G307" i="21" s="1"/>
  <c r="L171" i="23" s="1"/>
  <c r="H307" i="21" a="1"/>
  <c r="H307" i="21" s="1"/>
  <c r="N171" i="23" s="1"/>
  <c r="B308" i="21" a="1"/>
  <c r="B308" i="21" s="1"/>
  <c r="C308" i="21" a="1"/>
  <c r="C308" i="21" s="1"/>
  <c r="A172" i="23" s="1"/>
  <c r="D308" i="21" a="1"/>
  <c r="D308" i="21" s="1"/>
  <c r="H172" i="23" s="1"/>
  <c r="E308" i="21" a="1"/>
  <c r="E308" i="21" s="1"/>
  <c r="J172" i="23" s="1"/>
  <c r="F308" i="21" a="1"/>
  <c r="F308" i="21" s="1"/>
  <c r="K172" i="23" s="1"/>
  <c r="G308" i="21" a="1"/>
  <c r="G308" i="21" s="1"/>
  <c r="L172" i="23" s="1"/>
  <c r="H308" i="21" a="1"/>
  <c r="H308" i="21" s="1"/>
  <c r="N172" i="23" s="1"/>
  <c r="B309" i="21" a="1"/>
  <c r="B309" i="21" s="1"/>
  <c r="C309" i="21" a="1"/>
  <c r="C309" i="21" s="1"/>
  <c r="A173" i="23" s="1"/>
  <c r="D309" i="21" a="1"/>
  <c r="D309" i="21" s="1"/>
  <c r="H173" i="23" s="1"/>
  <c r="E309" i="21" a="1"/>
  <c r="E309" i="21" s="1"/>
  <c r="J173" i="23" s="1"/>
  <c r="F309" i="21" a="1"/>
  <c r="F309" i="21" s="1"/>
  <c r="K173" i="23" s="1"/>
  <c r="G309" i="21" a="1"/>
  <c r="G309" i="21" s="1"/>
  <c r="L173" i="23" s="1"/>
  <c r="H309" i="21" a="1"/>
  <c r="H309" i="21" s="1"/>
  <c r="N173" i="23" s="1"/>
  <c r="B310" i="21" a="1"/>
  <c r="B310" i="21" s="1"/>
  <c r="C310" i="21" a="1"/>
  <c r="C310" i="21" s="1"/>
  <c r="A174" i="23" s="1"/>
  <c r="D310" i="21" a="1"/>
  <c r="D310" i="21" s="1"/>
  <c r="H174" i="23" s="1"/>
  <c r="E310" i="21" a="1"/>
  <c r="E310" i="21" s="1"/>
  <c r="J174" i="23" s="1"/>
  <c r="F310" i="21" a="1"/>
  <c r="F310" i="21" s="1"/>
  <c r="K174" i="23" s="1"/>
  <c r="G310" i="21" a="1"/>
  <c r="G310" i="21" s="1"/>
  <c r="L174" i="23" s="1"/>
  <c r="H310" i="21" a="1"/>
  <c r="H310" i="21" s="1"/>
  <c r="N174" i="23" s="1"/>
  <c r="B311" i="21" a="1"/>
  <c r="B311" i="21" s="1"/>
  <c r="C311" i="21" a="1"/>
  <c r="C311" i="21" s="1"/>
  <c r="A175" i="23" s="1"/>
  <c r="D311" i="21" a="1"/>
  <c r="D311" i="21" s="1"/>
  <c r="H175" i="23" s="1"/>
  <c r="E311" i="21" a="1"/>
  <c r="E311" i="21" s="1"/>
  <c r="J175" i="23" s="1"/>
  <c r="F311" i="21" a="1"/>
  <c r="F311" i="21" s="1"/>
  <c r="K175" i="23" s="1"/>
  <c r="G311" i="21" a="1"/>
  <c r="G311" i="21" s="1"/>
  <c r="L175" i="23" s="1"/>
  <c r="H311" i="21" a="1"/>
  <c r="H311" i="21" s="1"/>
  <c r="N175" i="23" s="1"/>
  <c r="B312" i="21" a="1"/>
  <c r="B312" i="21" s="1"/>
  <c r="C312" i="21" a="1"/>
  <c r="C312" i="21" s="1"/>
  <c r="A176" i="23" s="1"/>
  <c r="D312" i="21" a="1"/>
  <c r="D312" i="21" s="1"/>
  <c r="H176" i="23" s="1"/>
  <c r="E312" i="21" a="1"/>
  <c r="E312" i="21" s="1"/>
  <c r="J176" i="23" s="1"/>
  <c r="F312" i="21" a="1"/>
  <c r="F312" i="21" s="1"/>
  <c r="K176" i="23" s="1"/>
  <c r="G312" i="21" a="1"/>
  <c r="G312" i="21" s="1"/>
  <c r="L176" i="23" s="1"/>
  <c r="H312" i="21" a="1"/>
  <c r="H312" i="21" s="1"/>
  <c r="N176" i="23" s="1"/>
  <c r="B313" i="21" a="1"/>
  <c r="B313" i="21" s="1"/>
  <c r="C313" i="21" a="1"/>
  <c r="C313" i="21" s="1"/>
  <c r="A177" i="23" s="1"/>
  <c r="D313" i="21" a="1"/>
  <c r="D313" i="21" s="1"/>
  <c r="H177" i="23" s="1"/>
  <c r="E313" i="21" a="1"/>
  <c r="E313" i="21" s="1"/>
  <c r="J177" i="23" s="1"/>
  <c r="F313" i="21" a="1"/>
  <c r="F313" i="21" s="1"/>
  <c r="K177" i="23" s="1"/>
  <c r="G313" i="21" a="1"/>
  <c r="G313" i="21" s="1"/>
  <c r="L177" i="23" s="1"/>
  <c r="H313" i="21" a="1"/>
  <c r="H313" i="21" s="1"/>
  <c r="N177" i="23" s="1"/>
  <c r="B314" i="21" a="1"/>
  <c r="B314" i="21" s="1"/>
  <c r="C314" i="21" a="1"/>
  <c r="C314" i="21" s="1"/>
  <c r="A178" i="23" s="1"/>
  <c r="D314" i="21" a="1"/>
  <c r="D314" i="21" s="1"/>
  <c r="H178" i="23" s="1"/>
  <c r="E314" i="21" a="1"/>
  <c r="E314" i="21" s="1"/>
  <c r="J178" i="23" s="1"/>
  <c r="F314" i="21" a="1"/>
  <c r="F314" i="21" s="1"/>
  <c r="K178" i="23" s="1"/>
  <c r="G314" i="21" a="1"/>
  <c r="G314" i="21" s="1"/>
  <c r="L178" i="23" s="1"/>
  <c r="H314" i="21" a="1"/>
  <c r="H314" i="21" s="1"/>
  <c r="N178" i="23" s="1"/>
  <c r="B315" i="21" a="1"/>
  <c r="B315" i="21" s="1"/>
  <c r="C315" i="21" a="1"/>
  <c r="C315" i="21" s="1"/>
  <c r="A179" i="23" s="1"/>
  <c r="D315" i="21" a="1"/>
  <c r="D315" i="21" s="1"/>
  <c r="H179" i="23" s="1"/>
  <c r="E315" i="21" a="1"/>
  <c r="E315" i="21" s="1"/>
  <c r="J179" i="23" s="1"/>
  <c r="F315" i="21" a="1"/>
  <c r="F315" i="21" s="1"/>
  <c r="K179" i="23" s="1"/>
  <c r="G315" i="21" a="1"/>
  <c r="G315" i="21" s="1"/>
  <c r="L179" i="23" s="1"/>
  <c r="H315" i="21" a="1"/>
  <c r="H315" i="21" s="1"/>
  <c r="N179" i="23" s="1"/>
  <c r="B316" i="21" a="1"/>
  <c r="B316" i="21" s="1"/>
  <c r="C316" i="21" a="1"/>
  <c r="C316" i="21" s="1"/>
  <c r="A180" i="23" s="1"/>
  <c r="D316" i="21" a="1"/>
  <c r="D316" i="21" s="1"/>
  <c r="H180" i="23" s="1"/>
  <c r="E316" i="21" a="1"/>
  <c r="E316" i="21" s="1"/>
  <c r="J180" i="23" s="1"/>
  <c r="F316" i="21" a="1"/>
  <c r="F316" i="21" s="1"/>
  <c r="K180" i="23" s="1"/>
  <c r="G316" i="21" a="1"/>
  <c r="G316" i="21" s="1"/>
  <c r="L180" i="23" s="1"/>
  <c r="H316" i="21" a="1"/>
  <c r="H316" i="21" s="1"/>
  <c r="N180" i="23" s="1"/>
  <c r="B317" i="21" a="1"/>
  <c r="B317" i="21" s="1"/>
  <c r="C317" i="21" a="1"/>
  <c r="C317" i="21" s="1"/>
  <c r="A181" i="23" s="1"/>
  <c r="D317" i="21" a="1"/>
  <c r="D317" i="21" s="1"/>
  <c r="H181" i="23" s="1"/>
  <c r="E317" i="21" a="1"/>
  <c r="E317" i="21" s="1"/>
  <c r="J181" i="23" s="1"/>
  <c r="F317" i="21" a="1"/>
  <c r="F317" i="21" s="1"/>
  <c r="K181" i="23" s="1"/>
  <c r="G317" i="21" a="1"/>
  <c r="G317" i="21" s="1"/>
  <c r="L181" i="23" s="1"/>
  <c r="H317" i="21" a="1"/>
  <c r="H317" i="21" s="1"/>
  <c r="N181" i="23" s="1"/>
  <c r="B318" i="21" a="1"/>
  <c r="B318" i="21" s="1"/>
  <c r="C318" i="21" a="1"/>
  <c r="C318" i="21" s="1"/>
  <c r="A182" i="23" s="1"/>
  <c r="D318" i="21" a="1"/>
  <c r="D318" i="21" s="1"/>
  <c r="H182" i="23" s="1"/>
  <c r="E318" i="21" a="1"/>
  <c r="E318" i="21" s="1"/>
  <c r="J182" i="23" s="1"/>
  <c r="F318" i="21" a="1"/>
  <c r="F318" i="21" s="1"/>
  <c r="K182" i="23" s="1"/>
  <c r="G318" i="21" a="1"/>
  <c r="G318" i="21" s="1"/>
  <c r="L182" i="23" s="1"/>
  <c r="H318" i="21" a="1"/>
  <c r="H318" i="21" s="1"/>
  <c r="N182" i="23" s="1"/>
  <c r="B319" i="21" a="1"/>
  <c r="B319" i="21" s="1"/>
  <c r="C319" i="21" a="1"/>
  <c r="C319" i="21" s="1"/>
  <c r="A183" i="23" s="1"/>
  <c r="D319" i="21" a="1"/>
  <c r="D319" i="21" s="1"/>
  <c r="H183" i="23" s="1"/>
  <c r="E319" i="21" a="1"/>
  <c r="E319" i="21" s="1"/>
  <c r="J183" i="23" s="1"/>
  <c r="F319" i="21" a="1"/>
  <c r="F319" i="21" s="1"/>
  <c r="K183" i="23" s="1"/>
  <c r="G319" i="21" a="1"/>
  <c r="G319" i="21" s="1"/>
  <c r="L183" i="23" s="1"/>
  <c r="H319" i="21" a="1"/>
  <c r="H319" i="21" s="1"/>
  <c r="N183" i="23" s="1"/>
  <c r="B320" i="21" a="1"/>
  <c r="B320" i="21" s="1"/>
  <c r="C320" i="21" a="1"/>
  <c r="C320" i="21" s="1"/>
  <c r="A184" i="23" s="1"/>
  <c r="D320" i="21" a="1"/>
  <c r="D320" i="21" s="1"/>
  <c r="H184" i="23" s="1"/>
  <c r="E320" i="21" a="1"/>
  <c r="E320" i="21" s="1"/>
  <c r="J184" i="23" s="1"/>
  <c r="F320" i="21" a="1"/>
  <c r="F320" i="21" s="1"/>
  <c r="K184" i="23" s="1"/>
  <c r="G320" i="21" a="1"/>
  <c r="G320" i="21" s="1"/>
  <c r="L184" i="23" s="1"/>
  <c r="H320" i="21" a="1"/>
  <c r="H320" i="21" s="1"/>
  <c r="N184" i="23" s="1"/>
  <c r="B321" i="21" a="1"/>
  <c r="B321" i="21" s="1"/>
  <c r="C321" i="21" a="1"/>
  <c r="C321" i="21" s="1"/>
  <c r="A185" i="23" s="1"/>
  <c r="D321" i="21" a="1"/>
  <c r="D321" i="21" s="1"/>
  <c r="H185" i="23" s="1"/>
  <c r="E321" i="21" a="1"/>
  <c r="E321" i="21" s="1"/>
  <c r="J185" i="23" s="1"/>
  <c r="F321" i="21" a="1"/>
  <c r="F321" i="21" s="1"/>
  <c r="K185" i="23" s="1"/>
  <c r="G321" i="21" a="1"/>
  <c r="G321" i="21" s="1"/>
  <c r="L185" i="23" s="1"/>
  <c r="H321" i="21" a="1"/>
  <c r="H321" i="21" s="1"/>
  <c r="N185" i="23" s="1"/>
  <c r="B322" i="21" a="1"/>
  <c r="B322" i="21" s="1"/>
  <c r="C322" i="21" a="1"/>
  <c r="C322" i="21" s="1"/>
  <c r="A186" i="23" s="1"/>
  <c r="D322" i="21" a="1"/>
  <c r="D322" i="21" s="1"/>
  <c r="H186" i="23" s="1"/>
  <c r="E322" i="21" a="1"/>
  <c r="E322" i="21" s="1"/>
  <c r="J186" i="23" s="1"/>
  <c r="F322" i="21" a="1"/>
  <c r="F322" i="21" s="1"/>
  <c r="K186" i="23" s="1"/>
  <c r="G322" i="21" a="1"/>
  <c r="G322" i="21" s="1"/>
  <c r="L186" i="23" s="1"/>
  <c r="H322" i="21" a="1"/>
  <c r="H322" i="21" s="1"/>
  <c r="N186" i="23" s="1"/>
  <c r="B323" i="21" a="1"/>
  <c r="B323" i="21" s="1"/>
  <c r="C323" i="21" a="1"/>
  <c r="C323" i="21" s="1"/>
  <c r="A187" i="23" s="1"/>
  <c r="D323" i="21" a="1"/>
  <c r="D323" i="21" s="1"/>
  <c r="H187" i="23" s="1"/>
  <c r="E323" i="21" a="1"/>
  <c r="E323" i="21" s="1"/>
  <c r="J187" i="23" s="1"/>
  <c r="F323" i="21" a="1"/>
  <c r="F323" i="21" s="1"/>
  <c r="K187" i="23" s="1"/>
  <c r="G323" i="21" a="1"/>
  <c r="G323" i="21" s="1"/>
  <c r="L187" i="23" s="1"/>
  <c r="H323" i="21" a="1"/>
  <c r="H323" i="21" s="1"/>
  <c r="N187" i="23" s="1"/>
  <c r="B324" i="21" a="1"/>
  <c r="B324" i="21" s="1"/>
  <c r="C324" i="21" a="1"/>
  <c r="C324" i="21" s="1"/>
  <c r="A188" i="23" s="1"/>
  <c r="D324" i="21" a="1"/>
  <c r="D324" i="21" s="1"/>
  <c r="H188" i="23" s="1"/>
  <c r="E324" i="21" a="1"/>
  <c r="E324" i="21" s="1"/>
  <c r="J188" i="23" s="1"/>
  <c r="F324" i="21" a="1"/>
  <c r="F324" i="21" s="1"/>
  <c r="K188" i="23" s="1"/>
  <c r="G324" i="21" a="1"/>
  <c r="G324" i="21" s="1"/>
  <c r="L188" i="23" s="1"/>
  <c r="H324" i="21" a="1"/>
  <c r="H324" i="21" s="1"/>
  <c r="N188" i="23" s="1"/>
  <c r="B325" i="21" a="1"/>
  <c r="B325" i="21" s="1"/>
  <c r="C325" i="21" a="1"/>
  <c r="C325" i="21" s="1"/>
  <c r="A189" i="23" s="1"/>
  <c r="D325" i="21" a="1"/>
  <c r="D325" i="21" s="1"/>
  <c r="H189" i="23" s="1"/>
  <c r="E325" i="21" a="1"/>
  <c r="E325" i="21" s="1"/>
  <c r="J189" i="23" s="1"/>
  <c r="F325" i="21" a="1"/>
  <c r="F325" i="21" s="1"/>
  <c r="K189" i="23" s="1"/>
  <c r="G325" i="21" a="1"/>
  <c r="G325" i="21" s="1"/>
  <c r="L189" i="23" s="1"/>
  <c r="H325" i="21" a="1"/>
  <c r="H325" i="21" s="1"/>
  <c r="N189" i="23" s="1"/>
  <c r="B326" i="21" a="1"/>
  <c r="B326" i="21" s="1"/>
  <c r="C326" i="21" a="1"/>
  <c r="C326" i="21" s="1"/>
  <c r="A190" i="23" s="1"/>
  <c r="D326" i="21" a="1"/>
  <c r="D326" i="21" s="1"/>
  <c r="H190" i="23" s="1"/>
  <c r="E326" i="21" a="1"/>
  <c r="E326" i="21" s="1"/>
  <c r="J190" i="23" s="1"/>
  <c r="F326" i="21" a="1"/>
  <c r="F326" i="21" s="1"/>
  <c r="K190" i="23" s="1"/>
  <c r="G326" i="21" a="1"/>
  <c r="G326" i="21" s="1"/>
  <c r="L190" i="23" s="1"/>
  <c r="H326" i="21" a="1"/>
  <c r="H326" i="21" s="1"/>
  <c r="N190" i="23" s="1"/>
  <c r="B327" i="21" a="1"/>
  <c r="B327" i="21" s="1"/>
  <c r="C327" i="21" a="1"/>
  <c r="C327" i="21" s="1"/>
  <c r="A215" i="23" s="1"/>
  <c r="D327" i="21" a="1"/>
  <c r="D327" i="21" s="1"/>
  <c r="H215" i="23" s="1"/>
  <c r="E327" i="21" a="1"/>
  <c r="E327" i="21" s="1"/>
  <c r="J215" i="23" s="1"/>
  <c r="F327" i="21" a="1"/>
  <c r="F327" i="21" s="1"/>
  <c r="K215" i="23" s="1"/>
  <c r="G327" i="21" a="1"/>
  <c r="G327" i="21" s="1"/>
  <c r="L215" i="23" s="1"/>
  <c r="H327" i="21" a="1"/>
  <c r="H327" i="21" s="1"/>
  <c r="N215" i="23" s="1"/>
  <c r="B328" i="21" a="1"/>
  <c r="B328" i="21" s="1"/>
  <c r="C328" i="21" a="1"/>
  <c r="C328" i="21" s="1"/>
  <c r="A216" i="23" s="1"/>
  <c r="D328" i="21" a="1"/>
  <c r="D328" i="21" s="1"/>
  <c r="H216" i="23" s="1"/>
  <c r="E328" i="21" a="1"/>
  <c r="E328" i="21" s="1"/>
  <c r="J216" i="23" s="1"/>
  <c r="F328" i="21" a="1"/>
  <c r="F328" i="21" s="1"/>
  <c r="K216" i="23" s="1"/>
  <c r="G328" i="21" a="1"/>
  <c r="G328" i="21" s="1"/>
  <c r="L216" i="23" s="1"/>
  <c r="H328" i="21" a="1"/>
  <c r="H328" i="21" s="1"/>
  <c r="N216" i="23" s="1"/>
  <c r="B329" i="21" a="1"/>
  <c r="B329" i="21" s="1"/>
  <c r="C329" i="21" a="1"/>
  <c r="C329" i="21" s="1"/>
  <c r="A217" i="23" s="1"/>
  <c r="D329" i="21" a="1"/>
  <c r="D329" i="21" s="1"/>
  <c r="H217" i="23" s="1"/>
  <c r="E329" i="21" a="1"/>
  <c r="E329" i="21" s="1"/>
  <c r="J217" i="23" s="1"/>
  <c r="F329" i="21" a="1"/>
  <c r="F329" i="21" s="1"/>
  <c r="K217" i="23" s="1"/>
  <c r="G329" i="21" a="1"/>
  <c r="G329" i="21" s="1"/>
  <c r="L217" i="23" s="1"/>
  <c r="H329" i="21" a="1"/>
  <c r="H329" i="21" s="1"/>
  <c r="N217" i="23" s="1"/>
  <c r="B330" i="21" a="1"/>
  <c r="B330" i="21" s="1"/>
  <c r="C330" i="21" a="1"/>
  <c r="C330" i="21" s="1"/>
  <c r="A218" i="23" s="1"/>
  <c r="D330" i="21" a="1"/>
  <c r="D330" i="21" s="1"/>
  <c r="H218" i="23" s="1"/>
  <c r="E330" i="21" a="1"/>
  <c r="E330" i="21" s="1"/>
  <c r="J218" i="23" s="1"/>
  <c r="F330" i="21" a="1"/>
  <c r="F330" i="21" s="1"/>
  <c r="K218" i="23" s="1"/>
  <c r="G330" i="21" a="1"/>
  <c r="G330" i="21" s="1"/>
  <c r="L218" i="23" s="1"/>
  <c r="H330" i="21" a="1"/>
  <c r="H330" i="21" s="1"/>
  <c r="N218" i="23" s="1"/>
  <c r="B331" i="21" a="1"/>
  <c r="B331" i="21" s="1"/>
  <c r="C331" i="21" a="1"/>
  <c r="C331" i="21" s="1"/>
  <c r="A219" i="23" s="1"/>
  <c r="D331" i="21" a="1"/>
  <c r="D331" i="21" s="1"/>
  <c r="H219" i="23" s="1"/>
  <c r="E331" i="21" a="1"/>
  <c r="E331" i="21" s="1"/>
  <c r="J219" i="23" s="1"/>
  <c r="F331" i="21" a="1"/>
  <c r="F331" i="21" s="1"/>
  <c r="K219" i="23" s="1"/>
  <c r="G331" i="21" a="1"/>
  <c r="G331" i="21" s="1"/>
  <c r="L219" i="23" s="1"/>
  <c r="H331" i="21" a="1"/>
  <c r="H331" i="21" s="1"/>
  <c r="N219" i="23" s="1"/>
  <c r="B332" i="21" a="1"/>
  <c r="B332" i="21" s="1"/>
  <c r="C332" i="21" a="1"/>
  <c r="C332" i="21" s="1"/>
  <c r="A220" i="23" s="1"/>
  <c r="D332" i="21" a="1"/>
  <c r="D332" i="21" s="1"/>
  <c r="H220" i="23" s="1"/>
  <c r="E332" i="21" a="1"/>
  <c r="E332" i="21" s="1"/>
  <c r="J220" i="23" s="1"/>
  <c r="F332" i="21" a="1"/>
  <c r="F332" i="21" s="1"/>
  <c r="K220" i="23" s="1"/>
  <c r="G332" i="21" a="1"/>
  <c r="G332" i="21" s="1"/>
  <c r="L220" i="23" s="1"/>
  <c r="H332" i="21" a="1"/>
  <c r="H332" i="21" s="1"/>
  <c r="N220" i="23" s="1"/>
  <c r="B333" i="21" a="1"/>
  <c r="B333" i="21" s="1"/>
  <c r="C333" i="21" a="1"/>
  <c r="C333" i="21" s="1"/>
  <c r="A221" i="23" s="1"/>
  <c r="D333" i="21" a="1"/>
  <c r="D333" i="21" s="1"/>
  <c r="H221" i="23" s="1"/>
  <c r="E333" i="21" a="1"/>
  <c r="E333" i="21" s="1"/>
  <c r="J221" i="23" s="1"/>
  <c r="F333" i="21" a="1"/>
  <c r="F333" i="21" s="1"/>
  <c r="K221" i="23" s="1"/>
  <c r="G333" i="21" a="1"/>
  <c r="G333" i="21" s="1"/>
  <c r="L221" i="23" s="1"/>
  <c r="H333" i="21" a="1"/>
  <c r="H333" i="21" s="1"/>
  <c r="N221" i="23" s="1"/>
  <c r="B334" i="21" a="1"/>
  <c r="B334" i="21" s="1"/>
  <c r="C334" i="21" a="1"/>
  <c r="C334" i="21" s="1"/>
  <c r="A222" i="23" s="1"/>
  <c r="D334" i="21" a="1"/>
  <c r="D334" i="21" s="1"/>
  <c r="H222" i="23" s="1"/>
  <c r="E334" i="21" a="1"/>
  <c r="E334" i="21" s="1"/>
  <c r="J222" i="23" s="1"/>
  <c r="F334" i="21" a="1"/>
  <c r="F334" i="21" s="1"/>
  <c r="K222" i="23" s="1"/>
  <c r="G334" i="21" a="1"/>
  <c r="G334" i="21" s="1"/>
  <c r="L222" i="23" s="1"/>
  <c r="H334" i="21" a="1"/>
  <c r="H334" i="21" s="1"/>
  <c r="N222" i="23" s="1"/>
  <c r="B335" i="21" a="1"/>
  <c r="B335" i="21" s="1"/>
  <c r="C335" i="21" a="1"/>
  <c r="C335" i="21" s="1"/>
  <c r="A223" i="23" s="1"/>
  <c r="D335" i="21" a="1"/>
  <c r="D335" i="21" s="1"/>
  <c r="H223" i="23" s="1"/>
  <c r="E335" i="21" a="1"/>
  <c r="E335" i="21" s="1"/>
  <c r="J223" i="23" s="1"/>
  <c r="F335" i="21" a="1"/>
  <c r="F335" i="21" s="1"/>
  <c r="K223" i="23" s="1"/>
  <c r="G335" i="21" a="1"/>
  <c r="G335" i="21" s="1"/>
  <c r="L223" i="23" s="1"/>
  <c r="H335" i="21" a="1"/>
  <c r="H335" i="21" s="1"/>
  <c r="N223" i="23" s="1"/>
  <c r="B336" i="21" a="1"/>
  <c r="B336" i="21" s="1"/>
  <c r="C336" i="21" a="1"/>
  <c r="C336" i="21" s="1"/>
  <c r="A224" i="23" s="1"/>
  <c r="D336" i="21" a="1"/>
  <c r="D336" i="21" s="1"/>
  <c r="H224" i="23" s="1"/>
  <c r="E336" i="21" a="1"/>
  <c r="E336" i="21" s="1"/>
  <c r="J224" i="23" s="1"/>
  <c r="F336" i="21" a="1"/>
  <c r="F336" i="21" s="1"/>
  <c r="K224" i="23" s="1"/>
  <c r="G336" i="21" a="1"/>
  <c r="G336" i="21" s="1"/>
  <c r="L224" i="23" s="1"/>
  <c r="H336" i="21" a="1"/>
  <c r="H336" i="21" s="1"/>
  <c r="N224" i="23" s="1"/>
  <c r="B337" i="21" a="1"/>
  <c r="B337" i="21" s="1"/>
  <c r="C337" i="21" a="1"/>
  <c r="C337" i="21" s="1"/>
  <c r="A225" i="23" s="1"/>
  <c r="D337" i="21" a="1"/>
  <c r="D337" i="21" s="1"/>
  <c r="H225" i="23" s="1"/>
  <c r="E337" i="21" a="1"/>
  <c r="E337" i="21" s="1"/>
  <c r="J225" i="23" s="1"/>
  <c r="F337" i="21" a="1"/>
  <c r="F337" i="21" s="1"/>
  <c r="K225" i="23" s="1"/>
  <c r="G337" i="21" a="1"/>
  <c r="G337" i="21" s="1"/>
  <c r="L225" i="23" s="1"/>
  <c r="H337" i="21" a="1"/>
  <c r="H337" i="21" s="1"/>
  <c r="N225" i="23" s="1"/>
  <c r="B338" i="21" a="1"/>
  <c r="B338" i="21" s="1"/>
  <c r="C338" i="21" a="1"/>
  <c r="C338" i="21" s="1"/>
  <c r="A226" i="23" s="1"/>
  <c r="D338" i="21" a="1"/>
  <c r="D338" i="21" s="1"/>
  <c r="H226" i="23" s="1"/>
  <c r="E338" i="21" a="1"/>
  <c r="E338" i="21" s="1"/>
  <c r="J226" i="23" s="1"/>
  <c r="F338" i="21" a="1"/>
  <c r="F338" i="21" s="1"/>
  <c r="K226" i="23" s="1"/>
  <c r="G338" i="21" a="1"/>
  <c r="G338" i="21" s="1"/>
  <c r="L226" i="23" s="1"/>
  <c r="H338" i="21" a="1"/>
  <c r="H338" i="21" s="1"/>
  <c r="N226" i="23" s="1"/>
  <c r="B339" i="21" a="1"/>
  <c r="B339" i="21" s="1"/>
  <c r="C339" i="21" a="1"/>
  <c r="C339" i="21" s="1"/>
  <c r="A227" i="23" s="1"/>
  <c r="D339" i="21" a="1"/>
  <c r="D339" i="21" s="1"/>
  <c r="H227" i="23" s="1"/>
  <c r="E339" i="21" a="1"/>
  <c r="E339" i="21" s="1"/>
  <c r="J227" i="23" s="1"/>
  <c r="F339" i="21" a="1"/>
  <c r="F339" i="21" s="1"/>
  <c r="K227" i="23" s="1"/>
  <c r="G339" i="21" a="1"/>
  <c r="G339" i="21" s="1"/>
  <c r="L227" i="23" s="1"/>
  <c r="H339" i="21" a="1"/>
  <c r="H339" i="21" s="1"/>
  <c r="N227" i="23" s="1"/>
  <c r="B340" i="21" a="1"/>
  <c r="B340" i="21" s="1"/>
  <c r="C340" i="21" a="1"/>
  <c r="C340" i="21" s="1"/>
  <c r="A228" i="23" s="1"/>
  <c r="D340" i="21" a="1"/>
  <c r="D340" i="21" s="1"/>
  <c r="H228" i="23" s="1"/>
  <c r="E340" i="21" a="1"/>
  <c r="E340" i="21" s="1"/>
  <c r="J228" i="23" s="1"/>
  <c r="F340" i="21" a="1"/>
  <c r="F340" i="21" s="1"/>
  <c r="K228" i="23" s="1"/>
  <c r="G340" i="21" a="1"/>
  <c r="G340" i="21" s="1"/>
  <c r="L228" i="23" s="1"/>
  <c r="H340" i="21" a="1"/>
  <c r="H340" i="21" s="1"/>
  <c r="N228" i="23" s="1"/>
  <c r="B341" i="21" a="1"/>
  <c r="B341" i="21" s="1"/>
  <c r="C341" i="21" a="1"/>
  <c r="C341" i="21" s="1"/>
  <c r="A229" i="23" s="1"/>
  <c r="D341" i="21" a="1"/>
  <c r="D341" i="21" s="1"/>
  <c r="H229" i="23" s="1"/>
  <c r="E341" i="21" a="1"/>
  <c r="E341" i="21" s="1"/>
  <c r="J229" i="23" s="1"/>
  <c r="F341" i="21" a="1"/>
  <c r="F341" i="21" s="1"/>
  <c r="K229" i="23" s="1"/>
  <c r="G341" i="21" a="1"/>
  <c r="G341" i="21" s="1"/>
  <c r="L229" i="23" s="1"/>
  <c r="H341" i="21" a="1"/>
  <c r="H341" i="21" s="1"/>
  <c r="N229" i="23" s="1"/>
  <c r="B342" i="21" a="1"/>
  <c r="B342" i="21" s="1"/>
  <c r="C342" i="21" a="1"/>
  <c r="C342" i="21" s="1"/>
  <c r="A230" i="23" s="1"/>
  <c r="D342" i="21" a="1"/>
  <c r="D342" i="21" s="1"/>
  <c r="H230" i="23" s="1"/>
  <c r="E342" i="21" a="1"/>
  <c r="E342" i="21" s="1"/>
  <c r="J230" i="23" s="1"/>
  <c r="F342" i="21" a="1"/>
  <c r="F342" i="21" s="1"/>
  <c r="K230" i="23" s="1"/>
  <c r="G342" i="21" a="1"/>
  <c r="G342" i="21" s="1"/>
  <c r="L230" i="23" s="1"/>
  <c r="H342" i="21" a="1"/>
  <c r="H342" i="21" s="1"/>
  <c r="N230" i="23" s="1"/>
  <c r="B343" i="21" a="1"/>
  <c r="B343" i="21" s="1"/>
  <c r="C343" i="21" a="1"/>
  <c r="C343" i="21" s="1"/>
  <c r="A231" i="23" s="1"/>
  <c r="D343" i="21" a="1"/>
  <c r="D343" i="21" s="1"/>
  <c r="H231" i="23" s="1"/>
  <c r="E343" i="21" a="1"/>
  <c r="E343" i="21" s="1"/>
  <c r="J231" i="23" s="1"/>
  <c r="F343" i="21" a="1"/>
  <c r="F343" i="21" s="1"/>
  <c r="K231" i="23" s="1"/>
  <c r="G343" i="21" a="1"/>
  <c r="G343" i="21" s="1"/>
  <c r="L231" i="23" s="1"/>
  <c r="H343" i="21" a="1"/>
  <c r="H343" i="21" s="1"/>
  <c r="N231" i="23" s="1"/>
  <c r="B344" i="21" a="1"/>
  <c r="B344" i="21" s="1"/>
  <c r="C344" i="21" a="1"/>
  <c r="C344" i="21" s="1"/>
  <c r="A232" i="23" s="1"/>
  <c r="D344" i="21" a="1"/>
  <c r="D344" i="21" s="1"/>
  <c r="H232" i="23" s="1"/>
  <c r="E344" i="21" a="1"/>
  <c r="E344" i="21" s="1"/>
  <c r="J232" i="23" s="1"/>
  <c r="F344" i="21" a="1"/>
  <c r="F344" i="21" s="1"/>
  <c r="K232" i="23" s="1"/>
  <c r="G344" i="21" a="1"/>
  <c r="G344" i="21" s="1"/>
  <c r="L232" i="23" s="1"/>
  <c r="H344" i="21" a="1"/>
  <c r="H344" i="21" s="1"/>
  <c r="N232" i="23" s="1"/>
  <c r="B345" i="21" a="1"/>
  <c r="B345" i="21" s="1"/>
  <c r="C345" i="21" a="1"/>
  <c r="C345" i="21" s="1"/>
  <c r="A233" i="23" s="1"/>
  <c r="D345" i="21" a="1"/>
  <c r="D345" i="21" s="1"/>
  <c r="H233" i="23" s="1"/>
  <c r="E345" i="21" a="1"/>
  <c r="E345" i="21" s="1"/>
  <c r="J233" i="23" s="1"/>
  <c r="F345" i="21" a="1"/>
  <c r="F345" i="21" s="1"/>
  <c r="K233" i="23" s="1"/>
  <c r="G345" i="21" a="1"/>
  <c r="G345" i="21" s="1"/>
  <c r="L233" i="23" s="1"/>
  <c r="H345" i="21" a="1"/>
  <c r="H345" i="21" s="1"/>
  <c r="N233" i="23" s="1"/>
  <c r="B346" i="21" a="1"/>
  <c r="B346" i="21" s="1"/>
  <c r="C346" i="21" a="1"/>
  <c r="C346" i="21" s="1"/>
  <c r="A234" i="23" s="1"/>
  <c r="D346" i="21" a="1"/>
  <c r="D346" i="21" s="1"/>
  <c r="H234" i="23" s="1"/>
  <c r="E346" i="21" a="1"/>
  <c r="E346" i="21" s="1"/>
  <c r="J234" i="23" s="1"/>
  <c r="F346" i="21" a="1"/>
  <c r="F346" i="21" s="1"/>
  <c r="K234" i="23" s="1"/>
  <c r="G346" i="21" a="1"/>
  <c r="G346" i="21" s="1"/>
  <c r="L234" i="23" s="1"/>
  <c r="H346" i="21" a="1"/>
  <c r="H346" i="21" s="1"/>
  <c r="N234" i="23" s="1"/>
  <c r="B347" i="21" a="1"/>
  <c r="B347" i="21" s="1"/>
  <c r="C347" i="21" a="1"/>
  <c r="C347" i="21" s="1"/>
  <c r="A235" i="23" s="1"/>
  <c r="D347" i="21" a="1"/>
  <c r="D347" i="21" s="1"/>
  <c r="H235" i="23" s="1"/>
  <c r="E347" i="21" a="1"/>
  <c r="E347" i="21" s="1"/>
  <c r="J235" i="23" s="1"/>
  <c r="F347" i="21" a="1"/>
  <c r="F347" i="21" s="1"/>
  <c r="K235" i="23" s="1"/>
  <c r="G347" i="21" a="1"/>
  <c r="G347" i="21" s="1"/>
  <c r="L235" i="23" s="1"/>
  <c r="H347" i="21" a="1"/>
  <c r="H347" i="21" s="1"/>
  <c r="N235" i="23" s="1"/>
  <c r="B348" i="21" a="1"/>
  <c r="B348" i="21" s="1"/>
  <c r="C348" i="21" a="1"/>
  <c r="C348" i="21" s="1"/>
  <c r="A236" i="23" s="1"/>
  <c r="D348" i="21" a="1"/>
  <c r="D348" i="21" s="1"/>
  <c r="H236" i="23" s="1"/>
  <c r="E348" i="21" a="1"/>
  <c r="E348" i="21" s="1"/>
  <c r="J236" i="23" s="1"/>
  <c r="F348" i="21" a="1"/>
  <c r="F348" i="21" s="1"/>
  <c r="K236" i="23" s="1"/>
  <c r="G348" i="21" a="1"/>
  <c r="G348" i="21" s="1"/>
  <c r="L236" i="23" s="1"/>
  <c r="H348" i="21" a="1"/>
  <c r="H348" i="21" s="1"/>
  <c r="N236" i="23" s="1"/>
  <c r="B349" i="21" a="1"/>
  <c r="B349" i="21" s="1"/>
  <c r="C349" i="21" a="1"/>
  <c r="C349" i="21" s="1"/>
  <c r="A237" i="23" s="1"/>
  <c r="D349" i="21" a="1"/>
  <c r="D349" i="21" s="1"/>
  <c r="H237" i="23" s="1"/>
  <c r="E349" i="21" a="1"/>
  <c r="E349" i="21" s="1"/>
  <c r="J237" i="23" s="1"/>
  <c r="F349" i="21" a="1"/>
  <c r="F349" i="21" s="1"/>
  <c r="K237" i="23" s="1"/>
  <c r="G349" i="21" a="1"/>
  <c r="G349" i="21" s="1"/>
  <c r="L237" i="23" s="1"/>
  <c r="H349" i="21" a="1"/>
  <c r="H349" i="21" s="1"/>
  <c r="N237" i="23" s="1"/>
  <c r="B350" i="21" a="1"/>
  <c r="B350" i="21" s="1"/>
  <c r="C350" i="21" a="1"/>
  <c r="C350" i="21" s="1"/>
  <c r="A262" i="23" s="1"/>
  <c r="D350" i="21" a="1"/>
  <c r="D350" i="21" s="1"/>
  <c r="H262" i="23" s="1"/>
  <c r="E350" i="21" a="1"/>
  <c r="E350" i="21" s="1"/>
  <c r="J262" i="23" s="1"/>
  <c r="F350" i="21" a="1"/>
  <c r="F350" i="21" s="1"/>
  <c r="K262" i="23" s="1"/>
  <c r="G350" i="21" a="1"/>
  <c r="G350" i="21" s="1"/>
  <c r="L262" i="23" s="1"/>
  <c r="H350" i="21" a="1"/>
  <c r="H350" i="21" s="1"/>
  <c r="N262" i="23" s="1"/>
  <c r="B351" i="21" a="1"/>
  <c r="B351" i="21" s="1"/>
  <c r="C351" i="21" a="1"/>
  <c r="C351" i="21" s="1"/>
  <c r="A263" i="23" s="1"/>
  <c r="D351" i="21" a="1"/>
  <c r="D351" i="21" s="1"/>
  <c r="H263" i="23" s="1"/>
  <c r="E351" i="21" a="1"/>
  <c r="E351" i="21" s="1"/>
  <c r="J263" i="23" s="1"/>
  <c r="F351" i="21" a="1"/>
  <c r="F351" i="21" s="1"/>
  <c r="K263" i="23" s="1"/>
  <c r="G351" i="21" a="1"/>
  <c r="G351" i="21" s="1"/>
  <c r="L263" i="23" s="1"/>
  <c r="H351" i="21" a="1"/>
  <c r="H351" i="21" s="1"/>
  <c r="N263" i="23" s="1"/>
  <c r="B352" i="21" a="1"/>
  <c r="B352" i="21" s="1"/>
  <c r="C352" i="21" a="1"/>
  <c r="C352" i="21" s="1"/>
  <c r="A264" i="23" s="1"/>
  <c r="D352" i="21" a="1"/>
  <c r="D352" i="21" s="1"/>
  <c r="H264" i="23" s="1"/>
  <c r="E352" i="21" a="1"/>
  <c r="E352" i="21" s="1"/>
  <c r="J264" i="23" s="1"/>
  <c r="F352" i="21" a="1"/>
  <c r="F352" i="21" s="1"/>
  <c r="K264" i="23" s="1"/>
  <c r="G352" i="21" a="1"/>
  <c r="G352" i="21" s="1"/>
  <c r="L264" i="23" s="1"/>
  <c r="H352" i="21" a="1"/>
  <c r="H352" i="21" s="1"/>
  <c r="N264" i="23" s="1"/>
  <c r="B353" i="21" a="1"/>
  <c r="B353" i="21" s="1"/>
  <c r="C353" i="21" a="1"/>
  <c r="C353" i="21" s="1"/>
  <c r="A265" i="23" s="1"/>
  <c r="D353" i="21" a="1"/>
  <c r="D353" i="21" s="1"/>
  <c r="H265" i="23" s="1"/>
  <c r="E353" i="21" a="1"/>
  <c r="E353" i="21" s="1"/>
  <c r="J265" i="23" s="1"/>
  <c r="F353" i="21" a="1"/>
  <c r="F353" i="21" s="1"/>
  <c r="K265" i="23" s="1"/>
  <c r="G353" i="21" a="1"/>
  <c r="G353" i="21" s="1"/>
  <c r="L265" i="23" s="1"/>
  <c r="H353" i="21" a="1"/>
  <c r="H353" i="21" s="1"/>
  <c r="N265" i="23" s="1"/>
  <c r="B354" i="21" a="1"/>
  <c r="B354" i="21" s="1"/>
  <c r="C354" i="21" a="1"/>
  <c r="C354" i="21" s="1"/>
  <c r="A266" i="23" s="1"/>
  <c r="D354" i="21" a="1"/>
  <c r="D354" i="21" s="1"/>
  <c r="H266" i="23" s="1"/>
  <c r="E354" i="21" a="1"/>
  <c r="E354" i="21" s="1"/>
  <c r="J266" i="23" s="1"/>
  <c r="F354" i="21" a="1"/>
  <c r="F354" i="21" s="1"/>
  <c r="K266" i="23" s="1"/>
  <c r="G354" i="21" a="1"/>
  <c r="G354" i="21" s="1"/>
  <c r="L266" i="23" s="1"/>
  <c r="H354" i="21" a="1"/>
  <c r="H354" i="21" s="1"/>
  <c r="N266" i="23" s="1"/>
  <c r="B355" i="21" a="1"/>
  <c r="B355" i="21" s="1"/>
  <c r="C355" i="21" a="1"/>
  <c r="C355" i="21" s="1"/>
  <c r="A267" i="23" s="1"/>
  <c r="D355" i="21" a="1"/>
  <c r="D355" i="21" s="1"/>
  <c r="H267" i="23" s="1"/>
  <c r="E355" i="21" a="1"/>
  <c r="E355" i="21" s="1"/>
  <c r="J267" i="23" s="1"/>
  <c r="F355" i="21" a="1"/>
  <c r="F355" i="21" s="1"/>
  <c r="K267" i="23" s="1"/>
  <c r="G355" i="21" a="1"/>
  <c r="G355" i="21" s="1"/>
  <c r="L267" i="23" s="1"/>
  <c r="H355" i="21" a="1"/>
  <c r="H355" i="21" s="1"/>
  <c r="N267" i="23" s="1"/>
  <c r="B356" i="21" a="1"/>
  <c r="B356" i="21" s="1"/>
  <c r="C356" i="21" a="1"/>
  <c r="C356" i="21" s="1"/>
  <c r="A268" i="23" s="1"/>
  <c r="D356" i="21" a="1"/>
  <c r="D356" i="21" s="1"/>
  <c r="H268" i="23" s="1"/>
  <c r="E356" i="21" a="1"/>
  <c r="E356" i="21" s="1"/>
  <c r="J268" i="23" s="1"/>
  <c r="F356" i="21" a="1"/>
  <c r="F356" i="21" s="1"/>
  <c r="K268" i="23" s="1"/>
  <c r="G356" i="21" a="1"/>
  <c r="G356" i="21" s="1"/>
  <c r="L268" i="23" s="1"/>
  <c r="H356" i="21" a="1"/>
  <c r="H356" i="21" s="1"/>
  <c r="N268" i="23" s="1"/>
  <c r="B357" i="21" a="1"/>
  <c r="B357" i="21" s="1"/>
  <c r="C357" i="21" a="1"/>
  <c r="C357" i="21" s="1"/>
  <c r="D357" i="21" a="1"/>
  <c r="D357" i="21" s="1"/>
  <c r="E357" i="21" a="1"/>
  <c r="E357" i="21" s="1"/>
  <c r="F357" i="21" a="1"/>
  <c r="F357" i="21" s="1"/>
  <c r="G357" i="21" a="1"/>
  <c r="G357" i="21" s="1"/>
  <c r="H357" i="21" a="1"/>
  <c r="H357" i="21" s="1"/>
  <c r="B358" i="21" a="1"/>
  <c r="B358" i="21" s="1"/>
  <c r="C358" i="21" a="1"/>
  <c r="C358" i="21" s="1"/>
  <c r="D358" i="21" a="1"/>
  <c r="D358" i="21" s="1"/>
  <c r="E358" i="21" a="1"/>
  <c r="E358" i="21" s="1"/>
  <c r="F358" i="21" a="1"/>
  <c r="F358" i="21" s="1"/>
  <c r="G358" i="21" a="1"/>
  <c r="G358" i="21" s="1"/>
  <c r="H358" i="21" a="1"/>
  <c r="H358" i="21" s="1"/>
  <c r="C258" i="21" a="1"/>
  <c r="C258" i="21" s="1"/>
  <c r="A52" i="23" s="1"/>
  <c r="D258" i="21" a="1"/>
  <c r="D258" i="21" s="1"/>
  <c r="H52" i="23" s="1"/>
  <c r="E258" i="21" a="1"/>
  <c r="E258" i="21" s="1"/>
  <c r="J52" i="23" s="1"/>
  <c r="F258" i="21" a="1"/>
  <c r="F258" i="21" s="1"/>
  <c r="K52" i="23" s="1"/>
  <c r="G258" i="21" a="1"/>
  <c r="G258" i="21" s="1"/>
  <c r="L52" i="23" s="1"/>
  <c r="B258" i="21" a="1"/>
  <c r="B258" i="21" s="1"/>
  <c r="D149" i="21" a="1"/>
  <c r="D149" i="21" s="1"/>
  <c r="R112" i="23" l="1"/>
  <c r="R817" i="23"/>
  <c r="R441" i="23"/>
  <c r="R629" i="23"/>
  <c r="R253" i="23"/>
  <c r="R522" i="20"/>
  <c r="R569" i="20"/>
  <c r="R663" i="20"/>
  <c r="R723" i="23"/>
  <c r="R347" i="23"/>
  <c r="R120" i="23"/>
  <c r="R676" i="23"/>
  <c r="R300" i="23"/>
  <c r="R770" i="23"/>
  <c r="R394" i="23"/>
  <c r="R261" i="23"/>
  <c r="R864" i="23"/>
  <c r="R488" i="23"/>
  <c r="R214" i="23"/>
  <c r="R911" i="23"/>
  <c r="R535" i="23"/>
  <c r="R159" i="23"/>
  <c r="R167" i="23"/>
  <c r="R958" i="23"/>
  <c r="R582" i="23"/>
  <c r="R206" i="23"/>
  <c r="R428" i="20"/>
  <c r="R616" i="20"/>
  <c r="H52" i="20"/>
  <c r="M360" i="21"/>
  <c r="P216" i="22"/>
  <c r="P215" i="22"/>
  <c r="P214" i="22"/>
  <c r="P213" i="22"/>
  <c r="P212" i="22"/>
  <c r="P211" i="22"/>
  <c r="P210" i="22"/>
  <c r="P209" i="22"/>
  <c r="P208" i="22"/>
  <c r="P207" i="22"/>
  <c r="P206" i="22"/>
  <c r="P205" i="22"/>
  <c r="P204" i="22"/>
  <c r="P203" i="22"/>
  <c r="P202" i="22"/>
  <c r="P201" i="22"/>
  <c r="P200" i="22"/>
  <c r="P199" i="22"/>
  <c r="P198" i="22"/>
  <c r="P197" i="22"/>
  <c r="P196" i="22"/>
  <c r="P195" i="22"/>
  <c r="P194" i="22"/>
  <c r="P193" i="22"/>
  <c r="P192" i="22"/>
  <c r="P191" i="22"/>
  <c r="P190" i="22"/>
  <c r="P189" i="22"/>
  <c r="P188" i="22"/>
  <c r="P187" i="22"/>
  <c r="P186" i="22"/>
  <c r="P185" i="22"/>
  <c r="P184" i="22"/>
  <c r="P183" i="22"/>
  <c r="P182" i="22"/>
  <c r="P181" i="22"/>
  <c r="P180" i="22"/>
  <c r="P179" i="22"/>
  <c r="P178" i="22"/>
  <c r="P177" i="22"/>
  <c r="P176" i="22"/>
  <c r="P175" i="22"/>
  <c r="P174" i="22"/>
  <c r="P173" i="22"/>
  <c r="P172" i="22"/>
  <c r="P171" i="22"/>
  <c r="P170" i="22"/>
  <c r="P169" i="22"/>
  <c r="P168" i="22"/>
  <c r="P167" i="22"/>
  <c r="P166" i="22"/>
  <c r="P165" i="22"/>
  <c r="P164" i="22"/>
  <c r="P163" i="22"/>
  <c r="P162" i="22"/>
  <c r="P161" i="22"/>
  <c r="P160" i="22"/>
  <c r="P159" i="22"/>
  <c r="P158" i="22"/>
  <c r="P157" i="22"/>
  <c r="P156" i="22"/>
  <c r="P155" i="22"/>
  <c r="P154" i="22"/>
  <c r="P153" i="22"/>
  <c r="P152" i="22"/>
  <c r="P151" i="22"/>
  <c r="P150" i="22"/>
  <c r="P149" i="22"/>
  <c r="P148" i="22"/>
  <c r="P147" i="22"/>
  <c r="P146" i="22"/>
  <c r="P145" i="22"/>
  <c r="P144" i="22"/>
  <c r="P143" i="22"/>
  <c r="P142" i="22"/>
  <c r="P141" i="22"/>
  <c r="P140" i="22"/>
  <c r="P139" i="22"/>
  <c r="P138" i="22"/>
  <c r="P137" i="22"/>
  <c r="P136" i="22"/>
  <c r="P135" i="22"/>
  <c r="P134" i="22"/>
  <c r="P133" i="22"/>
  <c r="P132" i="22"/>
  <c r="P131" i="22"/>
  <c r="P130" i="22"/>
  <c r="P129" i="22"/>
  <c r="P128" i="22"/>
  <c r="P127" i="22"/>
  <c r="P126" i="22"/>
  <c r="P125" i="22"/>
  <c r="P124" i="22"/>
  <c r="P123" i="22"/>
  <c r="P122" i="22"/>
  <c r="P121" i="22"/>
  <c r="P120" i="22"/>
  <c r="P119" i="22"/>
  <c r="P118" i="22"/>
  <c r="P117" i="22"/>
  <c r="P116" i="22"/>
  <c r="P115" i="22"/>
  <c r="P114" i="22"/>
  <c r="P113" i="22"/>
  <c r="P112" i="22"/>
  <c r="P111" i="22"/>
  <c r="P110" i="22"/>
  <c r="P109" i="22"/>
  <c r="P108" i="22"/>
  <c r="P107" i="22"/>
  <c r="P106" i="22"/>
  <c r="P105" i="22"/>
  <c r="P104" i="22"/>
  <c r="P103" i="22"/>
  <c r="P102" i="22"/>
  <c r="P101" i="22"/>
  <c r="P100" i="22"/>
  <c r="P99" i="22"/>
  <c r="P98" i="22"/>
  <c r="P97" i="22"/>
  <c r="P96" i="22"/>
  <c r="P95" i="22"/>
  <c r="P94" i="22"/>
  <c r="P93" i="22"/>
  <c r="P92" i="22"/>
  <c r="P91" i="22"/>
  <c r="P90" i="22"/>
  <c r="P89" i="22"/>
  <c r="P88" i="22"/>
  <c r="P87" i="22"/>
  <c r="P86" i="22"/>
  <c r="P85" i="22"/>
  <c r="P84" i="22"/>
  <c r="P83" i="22"/>
  <c r="P82" i="22"/>
  <c r="P81" i="22"/>
  <c r="P80" i="22"/>
  <c r="P79" i="22"/>
  <c r="P78" i="22"/>
  <c r="P77" i="22"/>
  <c r="P76" i="22"/>
  <c r="P75" i="22"/>
  <c r="P74" i="22"/>
  <c r="P73" i="22"/>
  <c r="P72" i="22"/>
  <c r="P71" i="22"/>
  <c r="P70" i="22"/>
  <c r="P69" i="22"/>
  <c r="P68" i="22"/>
  <c r="P67" i="22"/>
  <c r="P66" i="22"/>
  <c r="P65" i="22"/>
  <c r="P64" i="22"/>
  <c r="P63" i="22"/>
  <c r="P62" i="22"/>
  <c r="P61" i="22"/>
  <c r="P60" i="22"/>
  <c r="P59" i="22"/>
  <c r="P58" i="22"/>
  <c r="P57" i="22"/>
  <c r="P56" i="22"/>
  <c r="P55" i="22"/>
  <c r="P54" i="22"/>
  <c r="P53" i="22"/>
  <c r="P52" i="22"/>
  <c r="P51" i="22"/>
  <c r="P50" i="22"/>
  <c r="P49" i="22"/>
  <c r="P48" i="22"/>
  <c r="P47" i="22"/>
  <c r="P46" i="22"/>
  <c r="P45" i="22"/>
  <c r="P44" i="22"/>
  <c r="P43" i="22"/>
  <c r="P42" i="22"/>
  <c r="P41" i="22"/>
  <c r="P40" i="22"/>
  <c r="P39" i="22"/>
  <c r="P38" i="22"/>
  <c r="P37" i="22"/>
  <c r="P36" i="22"/>
  <c r="P35" i="22"/>
  <c r="P34" i="22"/>
  <c r="P33" i="22"/>
  <c r="P32" i="22"/>
  <c r="P31" i="22"/>
  <c r="P30" i="22"/>
  <c r="P29" i="22"/>
  <c r="P28" i="22"/>
  <c r="P27" i="22"/>
  <c r="P26" i="22"/>
  <c r="P25" i="22"/>
  <c r="P24" i="22"/>
  <c r="P23" i="22"/>
  <c r="P22" i="22"/>
  <c r="P21" i="22"/>
  <c r="P20" i="22"/>
  <c r="P19" i="22"/>
  <c r="P18" i="22"/>
  <c r="P17" i="22"/>
  <c r="P16" i="22"/>
  <c r="P15" i="22"/>
  <c r="P14" i="22"/>
  <c r="P13" i="22"/>
  <c r="P12" i="22"/>
  <c r="P11" i="22"/>
  <c r="M216" i="22"/>
  <c r="M215" i="22"/>
  <c r="M214" i="22"/>
  <c r="M213" i="22"/>
  <c r="M212" i="22"/>
  <c r="M211" i="22"/>
  <c r="M210" i="22"/>
  <c r="M209" i="22"/>
  <c r="M208" i="22"/>
  <c r="M207" i="22"/>
  <c r="M206" i="22"/>
  <c r="M205" i="22"/>
  <c r="M204" i="22"/>
  <c r="M203" i="22"/>
  <c r="M202" i="22"/>
  <c r="M201" i="22"/>
  <c r="M200" i="22"/>
  <c r="M199" i="22"/>
  <c r="M198" i="22"/>
  <c r="M197" i="22"/>
  <c r="M196" i="22"/>
  <c r="M195" i="22"/>
  <c r="M194" i="22"/>
  <c r="M193" i="22"/>
  <c r="M192" i="22"/>
  <c r="M191" i="22"/>
  <c r="M190" i="22"/>
  <c r="M189" i="22"/>
  <c r="M188" i="22"/>
  <c r="M187" i="22"/>
  <c r="M186" i="22"/>
  <c r="M185" i="22"/>
  <c r="M184" i="22"/>
  <c r="M183" i="22"/>
  <c r="M182" i="22"/>
  <c r="M181" i="22"/>
  <c r="M180" i="22"/>
  <c r="M179" i="22"/>
  <c r="M178" i="22"/>
  <c r="M177" i="22"/>
  <c r="M176" i="22"/>
  <c r="M175" i="22"/>
  <c r="M174" i="22"/>
  <c r="M173" i="22"/>
  <c r="M172" i="22"/>
  <c r="M171" i="22"/>
  <c r="M170" i="22"/>
  <c r="M169" i="22"/>
  <c r="M168" i="22"/>
  <c r="M167" i="22"/>
  <c r="M166" i="22"/>
  <c r="M165" i="22"/>
  <c r="M164" i="22"/>
  <c r="M163" i="22"/>
  <c r="M162" i="22"/>
  <c r="M161" i="22"/>
  <c r="M160" i="22"/>
  <c r="M159" i="22"/>
  <c r="M158" i="22"/>
  <c r="M157" i="22"/>
  <c r="M156" i="22"/>
  <c r="M155" i="22"/>
  <c r="M154" i="22"/>
  <c r="M153" i="22"/>
  <c r="M152" i="22"/>
  <c r="M151" i="22"/>
  <c r="M150" i="22"/>
  <c r="M149" i="22"/>
  <c r="M148" i="22"/>
  <c r="M147" i="22"/>
  <c r="M146" i="22"/>
  <c r="M145" i="22"/>
  <c r="M144" i="22"/>
  <c r="M143" i="22"/>
  <c r="M142" i="22"/>
  <c r="M141" i="22"/>
  <c r="M140" i="22"/>
  <c r="M139" i="22"/>
  <c r="M138" i="22"/>
  <c r="M137" i="22"/>
  <c r="M136" i="22"/>
  <c r="M135" i="22"/>
  <c r="M134" i="22"/>
  <c r="M133" i="22"/>
  <c r="M132" i="22"/>
  <c r="M131" i="22"/>
  <c r="M130" i="22"/>
  <c r="M129" i="22"/>
  <c r="M128" i="22"/>
  <c r="M127" i="22"/>
  <c r="M126" i="22"/>
  <c r="M125" i="22"/>
  <c r="M124" i="22"/>
  <c r="M123" i="22"/>
  <c r="M122" i="22"/>
  <c r="M121" i="22"/>
  <c r="M120" i="22"/>
  <c r="M119" i="22"/>
  <c r="M118" i="22"/>
  <c r="M117" i="22"/>
  <c r="M116" i="22"/>
  <c r="M115" i="22"/>
  <c r="M114" i="22"/>
  <c r="M113" i="22"/>
  <c r="M112" i="22"/>
  <c r="M111" i="22"/>
  <c r="M110" i="22"/>
  <c r="M109" i="22"/>
  <c r="M108" i="22"/>
  <c r="M107" i="22"/>
  <c r="M106" i="22"/>
  <c r="M105" i="22"/>
  <c r="M104" i="22"/>
  <c r="M103" i="22"/>
  <c r="M102" i="22"/>
  <c r="M101" i="22"/>
  <c r="M100" i="22"/>
  <c r="M99" i="22"/>
  <c r="M98" i="22"/>
  <c r="M97" i="22"/>
  <c r="M96" i="22"/>
  <c r="M95" i="22"/>
  <c r="M94" i="22"/>
  <c r="M93" i="22"/>
  <c r="M92" i="22"/>
  <c r="M91" i="22"/>
  <c r="M90" i="22"/>
  <c r="M89" i="22"/>
  <c r="M88" i="22"/>
  <c r="M87" i="22"/>
  <c r="M86" i="22"/>
  <c r="M85" i="22"/>
  <c r="M84" i="22"/>
  <c r="M83" i="22"/>
  <c r="M82" i="22"/>
  <c r="M81" i="22"/>
  <c r="M80" i="22"/>
  <c r="M79" i="22"/>
  <c r="M78" i="22"/>
  <c r="M77" i="22"/>
  <c r="M76" i="22"/>
  <c r="M75" i="22"/>
  <c r="M74" i="22"/>
  <c r="M73" i="22"/>
  <c r="M72" i="22"/>
  <c r="M71" i="22"/>
  <c r="M70" i="22"/>
  <c r="M69" i="22"/>
  <c r="M68" i="22"/>
  <c r="M67" i="22"/>
  <c r="M66" i="22"/>
  <c r="M65" i="22"/>
  <c r="M64" i="22"/>
  <c r="M63" i="22"/>
  <c r="M62" i="22"/>
  <c r="M61" i="22"/>
  <c r="M60" i="22"/>
  <c r="M59" i="22"/>
  <c r="M58" i="22"/>
  <c r="M57" i="22"/>
  <c r="M56" i="22"/>
  <c r="M55" i="22"/>
  <c r="M54" i="22"/>
  <c r="M53" i="22"/>
  <c r="M52" i="22"/>
  <c r="M51" i="22"/>
  <c r="M50" i="22"/>
  <c r="M49" i="22"/>
  <c r="M48" i="22"/>
  <c r="M47" i="22"/>
  <c r="M46" i="22"/>
  <c r="M45" i="22"/>
  <c r="M44" i="22"/>
  <c r="M43" i="22"/>
  <c r="M42" i="22"/>
  <c r="M41" i="22"/>
  <c r="M40" i="22"/>
  <c r="M39" i="22"/>
  <c r="M38" i="22"/>
  <c r="M37" i="22"/>
  <c r="M36" i="22"/>
  <c r="M35" i="22"/>
  <c r="M34" i="22"/>
  <c r="M33" i="22"/>
  <c r="M32" i="22"/>
  <c r="M31" i="22"/>
  <c r="M30" i="22"/>
  <c r="M29" i="22"/>
  <c r="M28" i="22"/>
  <c r="M27" i="22"/>
  <c r="M26" i="22"/>
  <c r="M25" i="22"/>
  <c r="M24" i="22"/>
  <c r="M23" i="22"/>
  <c r="M22" i="22"/>
  <c r="M21" i="22"/>
  <c r="M20" i="22"/>
  <c r="M19" i="22"/>
  <c r="M18" i="22"/>
  <c r="M17" i="22"/>
  <c r="M16" i="22"/>
  <c r="M15" i="22"/>
  <c r="M14" i="22"/>
  <c r="M13" i="22"/>
  <c r="M12" i="22"/>
  <c r="M11" i="22"/>
  <c r="J216" i="22"/>
  <c r="J215" i="22"/>
  <c r="J214" i="22"/>
  <c r="J213" i="22"/>
  <c r="J212" i="22"/>
  <c r="J211" i="22"/>
  <c r="J210" i="22"/>
  <c r="J209" i="22"/>
  <c r="J208" i="22"/>
  <c r="J207" i="22"/>
  <c r="J206" i="22"/>
  <c r="J205" i="22"/>
  <c r="J204" i="22"/>
  <c r="J203" i="22"/>
  <c r="J202" i="22"/>
  <c r="J201" i="22"/>
  <c r="J200" i="22"/>
  <c r="J199" i="22"/>
  <c r="J198" i="22"/>
  <c r="J197" i="22"/>
  <c r="J196" i="22"/>
  <c r="J195" i="22"/>
  <c r="J194" i="22"/>
  <c r="J193" i="22"/>
  <c r="J192" i="22"/>
  <c r="J191" i="22"/>
  <c r="J190" i="22"/>
  <c r="J189" i="22"/>
  <c r="J188" i="22"/>
  <c r="J187" i="22"/>
  <c r="J186" i="22"/>
  <c r="J185" i="22"/>
  <c r="J184" i="22"/>
  <c r="J183" i="22"/>
  <c r="J182" i="22"/>
  <c r="J181" i="22"/>
  <c r="J180" i="22"/>
  <c r="J179" i="22"/>
  <c r="J178" i="22"/>
  <c r="J177" i="22"/>
  <c r="J176" i="22"/>
  <c r="J175" i="22"/>
  <c r="J174" i="22"/>
  <c r="J173" i="22"/>
  <c r="J172" i="22"/>
  <c r="J171" i="22"/>
  <c r="J170" i="22"/>
  <c r="J169" i="22"/>
  <c r="J168" i="22"/>
  <c r="J167" i="22"/>
  <c r="J166" i="22"/>
  <c r="J165" i="22"/>
  <c r="J164" i="22"/>
  <c r="J163" i="22"/>
  <c r="J162" i="22"/>
  <c r="J161" i="22"/>
  <c r="J160" i="22"/>
  <c r="J159" i="22"/>
  <c r="J158" i="22"/>
  <c r="J157" i="22"/>
  <c r="J156" i="22"/>
  <c r="J155" i="22"/>
  <c r="J154" i="22"/>
  <c r="J153" i="22"/>
  <c r="J152" i="22"/>
  <c r="J151" i="22"/>
  <c r="J150" i="22"/>
  <c r="J149" i="22"/>
  <c r="J148" i="22"/>
  <c r="J147" i="22"/>
  <c r="J146" i="22"/>
  <c r="J145" i="22"/>
  <c r="J144" i="22"/>
  <c r="J143" i="22"/>
  <c r="J142" i="22"/>
  <c r="J141" i="22"/>
  <c r="J140" i="22"/>
  <c r="J139" i="22"/>
  <c r="J138" i="22"/>
  <c r="J137" i="22"/>
  <c r="J136" i="22"/>
  <c r="J135" i="22"/>
  <c r="J134" i="22"/>
  <c r="J133" i="22"/>
  <c r="J132" i="22"/>
  <c r="J131" i="22"/>
  <c r="J130" i="22"/>
  <c r="J129" i="22"/>
  <c r="J128" i="22"/>
  <c r="J127" i="22"/>
  <c r="J126" i="22"/>
  <c r="J125" i="22"/>
  <c r="J124" i="22"/>
  <c r="J123" i="22"/>
  <c r="J122" i="22"/>
  <c r="J121" i="22"/>
  <c r="J120" i="22"/>
  <c r="J119" i="22"/>
  <c r="J118" i="22"/>
  <c r="J117" i="22"/>
  <c r="J116" i="22"/>
  <c r="J115" i="22"/>
  <c r="J114" i="22"/>
  <c r="J113" i="22"/>
  <c r="J112" i="22"/>
  <c r="J111" i="22"/>
  <c r="J110" i="22"/>
  <c r="J109" i="22"/>
  <c r="J108" i="22"/>
  <c r="J107" i="22"/>
  <c r="J106" i="22"/>
  <c r="J105" i="22"/>
  <c r="J104" i="22"/>
  <c r="J103" i="22"/>
  <c r="J102" i="22"/>
  <c r="J101" i="22"/>
  <c r="J100" i="22"/>
  <c r="J99" i="22"/>
  <c r="J98" i="22"/>
  <c r="J97" i="22"/>
  <c r="J96" i="22"/>
  <c r="J95" i="22"/>
  <c r="J94" i="22"/>
  <c r="J93" i="22"/>
  <c r="J92" i="22"/>
  <c r="J91" i="22"/>
  <c r="J90" i="22"/>
  <c r="J89" i="22"/>
  <c r="J88" i="22"/>
  <c r="J87" i="22"/>
  <c r="J86" i="22"/>
  <c r="J85" i="22"/>
  <c r="J84" i="22"/>
  <c r="J83" i="22"/>
  <c r="J82" i="22"/>
  <c r="J81" i="22"/>
  <c r="J80" i="22"/>
  <c r="J79" i="22"/>
  <c r="J78" i="22"/>
  <c r="J77" i="22"/>
  <c r="J76" i="22"/>
  <c r="J75" i="22"/>
  <c r="J74" i="22"/>
  <c r="J73" i="22"/>
  <c r="J72" i="22"/>
  <c r="J71" i="22"/>
  <c r="J70" i="22"/>
  <c r="J69" i="22"/>
  <c r="J68" i="22"/>
  <c r="J67" i="22"/>
  <c r="J66" i="22"/>
  <c r="J65" i="22"/>
  <c r="J64" i="22"/>
  <c r="J63" i="22"/>
  <c r="J62" i="22"/>
  <c r="J61" i="22"/>
  <c r="J60" i="22"/>
  <c r="J59" i="22"/>
  <c r="J58" i="22"/>
  <c r="J57" i="22"/>
  <c r="J56" i="22"/>
  <c r="J55" i="22"/>
  <c r="J54" i="22"/>
  <c r="J53" i="22"/>
  <c r="J52" i="22"/>
  <c r="J51" i="22"/>
  <c r="J50" i="22"/>
  <c r="J49" i="22"/>
  <c r="J48" i="22"/>
  <c r="J47" i="22"/>
  <c r="J46" i="22"/>
  <c r="J45" i="22"/>
  <c r="J44" i="22"/>
  <c r="J43" i="22"/>
  <c r="J42" i="22"/>
  <c r="J41" i="22"/>
  <c r="J40" i="22"/>
  <c r="J39" i="22"/>
  <c r="J38" i="22"/>
  <c r="J37" i="22"/>
  <c r="J36" i="22"/>
  <c r="J35" i="22"/>
  <c r="J34" i="22"/>
  <c r="J33" i="22"/>
  <c r="J32" i="22"/>
  <c r="J31" i="22"/>
  <c r="J30" i="22"/>
  <c r="J29" i="22"/>
  <c r="J28" i="22"/>
  <c r="J27" i="22"/>
  <c r="J26" i="22"/>
  <c r="J25" i="22"/>
  <c r="J24" i="22"/>
  <c r="J23" i="22"/>
  <c r="J22" i="22"/>
  <c r="J21" i="22"/>
  <c r="J20" i="22"/>
  <c r="J19" i="22"/>
  <c r="J18" i="22"/>
  <c r="J17" i="22"/>
  <c r="J16" i="22"/>
  <c r="J15" i="22"/>
  <c r="J14" i="22"/>
  <c r="J13" i="22"/>
  <c r="J12" i="22"/>
  <c r="J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167" i="22"/>
  <c r="G168" i="22"/>
  <c r="G169" i="22"/>
  <c r="G170" i="22"/>
  <c r="G171" i="22"/>
  <c r="G172" i="22"/>
  <c r="G173" i="22"/>
  <c r="G174" i="22"/>
  <c r="G175" i="22"/>
  <c r="G176" i="22"/>
  <c r="G177" i="22"/>
  <c r="G178" i="22"/>
  <c r="G179" i="22"/>
  <c r="G180" i="22"/>
  <c r="G181" i="22"/>
  <c r="G182" i="22"/>
  <c r="G183" i="22"/>
  <c r="G184" i="22"/>
  <c r="G185" i="22"/>
  <c r="G186" i="22"/>
  <c r="G187" i="22"/>
  <c r="G188" i="22"/>
  <c r="G189" i="22"/>
  <c r="G190" i="22"/>
  <c r="G191" i="22"/>
  <c r="G192" i="22"/>
  <c r="G193" i="22"/>
  <c r="G194" i="22"/>
  <c r="G195" i="22"/>
  <c r="G196" i="22"/>
  <c r="G197" i="22"/>
  <c r="G198" i="22"/>
  <c r="G199" i="22"/>
  <c r="G200" i="22"/>
  <c r="G201" i="22"/>
  <c r="G202" i="22"/>
  <c r="G203" i="22"/>
  <c r="G204" i="22"/>
  <c r="G205" i="22"/>
  <c r="G206" i="22"/>
  <c r="G207" i="22"/>
  <c r="G208" i="22"/>
  <c r="G209" i="22"/>
  <c r="G210" i="22"/>
  <c r="G211" i="22"/>
  <c r="G212" i="22"/>
  <c r="G213" i="22"/>
  <c r="G214" i="22"/>
  <c r="G215" i="22"/>
  <c r="G216" i="22"/>
  <c r="G11" i="22"/>
  <c r="H9" i="22"/>
  <c r="J10" i="22" s="1"/>
  <c r="E9" i="22"/>
  <c r="G10" i="22" s="1"/>
  <c r="M5" i="20"/>
  <c r="K5" i="20"/>
  <c r="K3" i="20"/>
  <c r="F29" i="20" l="1"/>
  <c r="F41" i="20"/>
  <c r="F110" i="20"/>
  <c r="F251" i="20"/>
  <c r="F204" i="20"/>
  <c r="F157" i="20"/>
  <c r="F88" i="20"/>
  <c r="P351" i="21" a="1"/>
  <c r="P351" i="21" s="1"/>
  <c r="Q351" i="21" a="1"/>
  <c r="Q351" i="21" s="1"/>
  <c r="A621" i="23" s="1"/>
  <c r="R351" i="21" a="1"/>
  <c r="R351" i="21" s="1"/>
  <c r="N621" i="23" s="1"/>
  <c r="P352" i="21" a="1"/>
  <c r="P352" i="21" s="1"/>
  <c r="Q352" i="21" a="1"/>
  <c r="Q352" i="21" s="1"/>
  <c r="A622" i="23" s="1"/>
  <c r="R352" i="21" a="1"/>
  <c r="R352" i="21" s="1"/>
  <c r="N622" i="23" s="1"/>
  <c r="P353" i="21" a="1"/>
  <c r="P353" i="21" s="1"/>
  <c r="Q353" i="21" a="1"/>
  <c r="Q353" i="21" s="1"/>
  <c r="A623" i="23" s="1"/>
  <c r="R353" i="21" a="1"/>
  <c r="R353" i="21" s="1"/>
  <c r="N623" i="23" s="1"/>
  <c r="P354" i="21" a="1"/>
  <c r="P354" i="21" s="1"/>
  <c r="Q354" i="21" a="1"/>
  <c r="Q354" i="21" s="1"/>
  <c r="R354" i="21" a="1"/>
  <c r="R354" i="21" s="1"/>
  <c r="P355" i="21" a="1"/>
  <c r="P355" i="21" s="1"/>
  <c r="Q355" i="21" a="1"/>
  <c r="Q355" i="21" s="1"/>
  <c r="A665" i="23" s="1"/>
  <c r="R355" i="21" a="1"/>
  <c r="R355" i="21" s="1"/>
  <c r="N665" i="23" s="1"/>
  <c r="P356" i="21" a="1"/>
  <c r="P356" i="21" s="1"/>
  <c r="Q356" i="21" a="1"/>
  <c r="Q356" i="21" s="1"/>
  <c r="A666" i="23" s="1"/>
  <c r="R356" i="21" a="1"/>
  <c r="R356" i="21" s="1"/>
  <c r="N666" i="23" s="1"/>
  <c r="P357" i="21" a="1"/>
  <c r="P357" i="21" s="1"/>
  <c r="Q357" i="21" a="1"/>
  <c r="Q357" i="21" s="1"/>
  <c r="R357" i="21" a="1"/>
  <c r="R357" i="21" s="1"/>
  <c r="P358" i="21" a="1"/>
  <c r="P358" i="21" s="1"/>
  <c r="Q358" i="21" a="1"/>
  <c r="Q358" i="21" s="1"/>
  <c r="R358" i="21" a="1"/>
  <c r="R358" i="21" s="1"/>
  <c r="B150" i="21" a="1"/>
  <c r="B150" i="21" s="1"/>
  <c r="C150" i="21" a="1"/>
  <c r="C150" i="21" s="1"/>
  <c r="D150" i="21" a="1"/>
  <c r="D150" i="21" s="1"/>
  <c r="E150" i="21" a="1"/>
  <c r="E150" i="21" s="1"/>
  <c r="F150" i="21" a="1"/>
  <c r="F150" i="21" s="1"/>
  <c r="G150" i="21" a="1"/>
  <c r="G150" i="21" s="1"/>
  <c r="H150" i="21" a="1"/>
  <c r="H150" i="21" s="1"/>
  <c r="B151" i="21" a="1"/>
  <c r="B151" i="21" s="1"/>
  <c r="C151" i="21" a="1"/>
  <c r="C151" i="21" s="1"/>
  <c r="D151" i="21" a="1"/>
  <c r="D151" i="21" s="1"/>
  <c r="E151" i="21" a="1"/>
  <c r="E151" i="21" s="1"/>
  <c r="F151" i="21" a="1"/>
  <c r="F151" i="21" s="1"/>
  <c r="G151" i="21" a="1"/>
  <c r="G151" i="21" s="1"/>
  <c r="H151" i="21" a="1"/>
  <c r="H151" i="21" s="1"/>
  <c r="B152" i="21" a="1"/>
  <c r="B152" i="21" s="1"/>
  <c r="C152" i="21" a="1"/>
  <c r="C152" i="21" s="1"/>
  <c r="D152" i="21" a="1"/>
  <c r="D152" i="21" s="1"/>
  <c r="E152" i="21" a="1"/>
  <c r="E152" i="21" s="1"/>
  <c r="F152" i="21" a="1"/>
  <c r="F152" i="21" s="1"/>
  <c r="G152" i="21" a="1"/>
  <c r="G152" i="21" s="1"/>
  <c r="H152" i="21" a="1"/>
  <c r="H152" i="21" s="1"/>
  <c r="B153" i="21" a="1"/>
  <c r="B153" i="21" s="1"/>
  <c r="C153" i="21" a="1"/>
  <c r="C153" i="21" s="1"/>
  <c r="D153" i="21" a="1"/>
  <c r="D153" i="21" s="1"/>
  <c r="E153" i="21" a="1"/>
  <c r="E153" i="21" s="1"/>
  <c r="F153" i="21" a="1"/>
  <c r="F153" i="21" s="1"/>
  <c r="G153" i="21" a="1"/>
  <c r="G153" i="21" s="1"/>
  <c r="H153" i="21" a="1"/>
  <c r="H153" i="21" s="1"/>
  <c r="B154" i="21" a="1"/>
  <c r="B154" i="21" s="1"/>
  <c r="C154" i="21" a="1"/>
  <c r="C154" i="21" s="1"/>
  <c r="D154" i="21" a="1"/>
  <c r="D154" i="21" s="1"/>
  <c r="E154" i="21" a="1"/>
  <c r="E154" i="21" s="1"/>
  <c r="F154" i="21" a="1"/>
  <c r="F154" i="21" s="1"/>
  <c r="G154" i="21" a="1"/>
  <c r="G154" i="21" s="1"/>
  <c r="H154" i="21" a="1"/>
  <c r="H154" i="21" s="1"/>
  <c r="B155" i="21" a="1"/>
  <c r="B155" i="21" s="1"/>
  <c r="C155" i="21" a="1"/>
  <c r="C155" i="21" s="1"/>
  <c r="D155" i="21" a="1"/>
  <c r="D155" i="21" s="1"/>
  <c r="E155" i="21" a="1"/>
  <c r="E155" i="21" s="1"/>
  <c r="F155" i="21" a="1"/>
  <c r="F155" i="21" s="1"/>
  <c r="G155" i="21" a="1"/>
  <c r="G155" i="21" s="1"/>
  <c r="H155" i="21" a="1"/>
  <c r="H155" i="21" s="1"/>
  <c r="B156" i="21" a="1"/>
  <c r="B156" i="21" s="1"/>
  <c r="C156" i="21" a="1"/>
  <c r="C156" i="21" s="1"/>
  <c r="D156" i="21" a="1"/>
  <c r="D156" i="21" s="1"/>
  <c r="E156" i="21" a="1"/>
  <c r="E156" i="21" s="1"/>
  <c r="F156" i="21" a="1"/>
  <c r="F156" i="21" s="1"/>
  <c r="G156" i="21" a="1"/>
  <c r="G156" i="21" s="1"/>
  <c r="H156" i="21" a="1"/>
  <c r="H156" i="21" s="1"/>
  <c r="B157" i="21" a="1"/>
  <c r="B157" i="21" s="1"/>
  <c r="C157" i="21" a="1"/>
  <c r="C157" i="21" s="1"/>
  <c r="D157" i="21" a="1"/>
  <c r="D157" i="21" s="1"/>
  <c r="E157" i="21" a="1"/>
  <c r="E157" i="21" s="1"/>
  <c r="F157" i="21" a="1"/>
  <c r="F157" i="21" s="1"/>
  <c r="G157" i="21" a="1"/>
  <c r="G157" i="21" s="1"/>
  <c r="H157" i="21" a="1"/>
  <c r="H157" i="21" s="1"/>
  <c r="B158" i="21" a="1"/>
  <c r="B158" i="21" s="1"/>
  <c r="C158" i="21" a="1"/>
  <c r="C158" i="21" s="1"/>
  <c r="D158" i="21" a="1"/>
  <c r="D158" i="21" s="1"/>
  <c r="E158" i="21" a="1"/>
  <c r="E158" i="21" s="1"/>
  <c r="F158" i="21" a="1"/>
  <c r="F158" i="21" s="1"/>
  <c r="G158" i="21" a="1"/>
  <c r="G158" i="21" s="1"/>
  <c r="H158" i="21" a="1"/>
  <c r="H158" i="21" s="1"/>
  <c r="B159" i="21" a="1"/>
  <c r="B159" i="21" s="1"/>
  <c r="C159" i="21" a="1"/>
  <c r="C159" i="21" s="1"/>
  <c r="D159" i="21" a="1"/>
  <c r="D159" i="21" s="1"/>
  <c r="E159" i="21" a="1"/>
  <c r="E159" i="21" s="1"/>
  <c r="F159" i="21" a="1"/>
  <c r="F159" i="21" s="1"/>
  <c r="G159" i="21" a="1"/>
  <c r="G159" i="21" s="1"/>
  <c r="H159" i="21" a="1"/>
  <c r="H159" i="21" s="1"/>
  <c r="B160" i="21" a="1"/>
  <c r="B160" i="21" s="1"/>
  <c r="C160" i="21" a="1"/>
  <c r="C160" i="21" s="1"/>
  <c r="D160" i="21" a="1"/>
  <c r="D160" i="21" s="1"/>
  <c r="E160" i="21" a="1"/>
  <c r="E160" i="21" s="1"/>
  <c r="F160" i="21" a="1"/>
  <c r="F160" i="21" s="1"/>
  <c r="G160" i="21" a="1"/>
  <c r="G160" i="21" s="1"/>
  <c r="H160" i="21" a="1"/>
  <c r="H160" i="21" s="1"/>
  <c r="B161" i="21" a="1"/>
  <c r="B161" i="21" s="1"/>
  <c r="C161" i="21" a="1"/>
  <c r="C161" i="21" s="1"/>
  <c r="D161" i="21" a="1"/>
  <c r="D161" i="21" s="1"/>
  <c r="E161" i="21" a="1"/>
  <c r="E161" i="21" s="1"/>
  <c r="F161" i="21" a="1"/>
  <c r="F161" i="21" s="1"/>
  <c r="G161" i="21" a="1"/>
  <c r="G161" i="21" s="1"/>
  <c r="H161" i="21" a="1"/>
  <c r="H161" i="21" s="1"/>
  <c r="B162" i="21" a="1"/>
  <c r="B162" i="21" s="1"/>
  <c r="C162" i="21" a="1"/>
  <c r="C162" i="21" s="1"/>
  <c r="D162" i="21" a="1"/>
  <c r="D162" i="21" s="1"/>
  <c r="E162" i="21" a="1"/>
  <c r="E162" i="21" s="1"/>
  <c r="F162" i="21" a="1"/>
  <c r="F162" i="21" s="1"/>
  <c r="G162" i="21" a="1"/>
  <c r="G162" i="21" s="1"/>
  <c r="H162" i="21" a="1"/>
  <c r="H162" i="21" s="1"/>
  <c r="B163" i="21" a="1"/>
  <c r="B163" i="21" s="1"/>
  <c r="C163" i="21" a="1"/>
  <c r="C163" i="21" s="1"/>
  <c r="D163" i="21" a="1"/>
  <c r="D163" i="21" s="1"/>
  <c r="E163" i="21" a="1"/>
  <c r="E163" i="21" s="1"/>
  <c r="F163" i="21" a="1"/>
  <c r="F163" i="21" s="1"/>
  <c r="G163" i="21" a="1"/>
  <c r="G163" i="21" s="1"/>
  <c r="H163" i="21" a="1"/>
  <c r="H163" i="21" s="1"/>
  <c r="B164" i="21" a="1"/>
  <c r="B164" i="21" s="1"/>
  <c r="C164" i="21" a="1"/>
  <c r="C164" i="21" s="1"/>
  <c r="D164" i="21" a="1"/>
  <c r="D164" i="21" s="1"/>
  <c r="E164" i="21" a="1"/>
  <c r="E164" i="21" s="1"/>
  <c r="F164" i="21" a="1"/>
  <c r="F164" i="21" s="1"/>
  <c r="G164" i="21" a="1"/>
  <c r="G164" i="21" s="1"/>
  <c r="H164" i="21" a="1"/>
  <c r="H164" i="21" s="1"/>
  <c r="B165" i="21" a="1"/>
  <c r="B165" i="21" s="1"/>
  <c r="C165" i="21" a="1"/>
  <c r="C165" i="21" s="1"/>
  <c r="D165" i="21" a="1"/>
  <c r="D165" i="21" s="1"/>
  <c r="E165" i="21" a="1"/>
  <c r="E165" i="21" s="1"/>
  <c r="F165" i="21" a="1"/>
  <c r="F165" i="21" s="1"/>
  <c r="G165" i="21" a="1"/>
  <c r="G165" i="21" s="1"/>
  <c r="H165" i="21" a="1"/>
  <c r="H165" i="21" s="1"/>
  <c r="B166" i="21" a="1"/>
  <c r="B166" i="21" s="1"/>
  <c r="C166" i="21" a="1"/>
  <c r="C166" i="21" s="1"/>
  <c r="D166" i="21" a="1"/>
  <c r="D166" i="21" s="1"/>
  <c r="E166" i="21" a="1"/>
  <c r="E166" i="21" s="1"/>
  <c r="F166" i="21" a="1"/>
  <c r="F166" i="21" s="1"/>
  <c r="G166" i="21" a="1"/>
  <c r="G166" i="21" s="1"/>
  <c r="H166" i="21" a="1"/>
  <c r="H166" i="21" s="1"/>
  <c r="B167" i="21" a="1"/>
  <c r="B167" i="21" s="1"/>
  <c r="C167" i="21" a="1"/>
  <c r="C167" i="21" s="1"/>
  <c r="D167" i="21" a="1"/>
  <c r="D167" i="21" s="1"/>
  <c r="E167" i="21" a="1"/>
  <c r="E167" i="21" s="1"/>
  <c r="F167" i="21" a="1"/>
  <c r="F167" i="21" s="1"/>
  <c r="G167" i="21" a="1"/>
  <c r="G167" i="21" s="1"/>
  <c r="H167" i="21" a="1"/>
  <c r="H167" i="21" s="1"/>
  <c r="B168" i="21" a="1"/>
  <c r="B168" i="21" s="1"/>
  <c r="C168" i="21" a="1"/>
  <c r="C168" i="21" s="1"/>
  <c r="D168" i="21" a="1"/>
  <c r="D168" i="21" s="1"/>
  <c r="E168" i="21" a="1"/>
  <c r="E168" i="21" s="1"/>
  <c r="F168" i="21" a="1"/>
  <c r="F168" i="21" s="1"/>
  <c r="G168" i="21" a="1"/>
  <c r="G168" i="21" s="1"/>
  <c r="H168" i="21" a="1"/>
  <c r="H168" i="21" s="1"/>
  <c r="B169" i="21" a="1"/>
  <c r="B169" i="21" s="1"/>
  <c r="C169" i="21" a="1"/>
  <c r="C169" i="21" s="1"/>
  <c r="D169" i="21" a="1"/>
  <c r="D169" i="21" s="1"/>
  <c r="E169" i="21" a="1"/>
  <c r="E169" i="21" s="1"/>
  <c r="F169" i="21" a="1"/>
  <c r="F169" i="21" s="1"/>
  <c r="G169" i="21" a="1"/>
  <c r="G169" i="21" s="1"/>
  <c r="H169" i="21" a="1"/>
  <c r="H169" i="21" s="1"/>
  <c r="B170" i="21" a="1"/>
  <c r="B170" i="21" s="1"/>
  <c r="C170" i="21" a="1"/>
  <c r="C170" i="21" s="1"/>
  <c r="D170" i="21" a="1"/>
  <c r="D170" i="21" s="1"/>
  <c r="E170" i="21" a="1"/>
  <c r="E170" i="21" s="1"/>
  <c r="F170" i="21" a="1"/>
  <c r="F170" i="21" s="1"/>
  <c r="G170" i="21" a="1"/>
  <c r="G170" i="21" s="1"/>
  <c r="H170" i="21" a="1"/>
  <c r="H170" i="21" s="1"/>
  <c r="B171" i="21" a="1"/>
  <c r="B171" i="21" s="1"/>
  <c r="C171" i="21" a="1"/>
  <c r="C171" i="21" s="1"/>
  <c r="D171" i="21" a="1"/>
  <c r="D171" i="21" s="1"/>
  <c r="E171" i="21" a="1"/>
  <c r="E171" i="21" s="1"/>
  <c r="F171" i="21" a="1"/>
  <c r="F171" i="21" s="1"/>
  <c r="G171" i="21" a="1"/>
  <c r="G171" i="21" s="1"/>
  <c r="H171" i="21" a="1"/>
  <c r="H171" i="21" s="1"/>
  <c r="B172" i="21" a="1"/>
  <c r="B172" i="21" s="1"/>
  <c r="C172" i="21" a="1"/>
  <c r="C172" i="21" s="1"/>
  <c r="D172" i="21" a="1"/>
  <c r="D172" i="21" s="1"/>
  <c r="E172" i="21" a="1"/>
  <c r="E172" i="21" s="1"/>
  <c r="F172" i="21" a="1"/>
  <c r="F172" i="21" s="1"/>
  <c r="G172" i="21" a="1"/>
  <c r="G172" i="21" s="1"/>
  <c r="H172" i="21" a="1"/>
  <c r="H172" i="21" s="1"/>
  <c r="B173" i="21" a="1"/>
  <c r="B173" i="21" s="1"/>
  <c r="C173" i="21" a="1"/>
  <c r="C173" i="21" s="1"/>
  <c r="D173" i="21" a="1"/>
  <c r="D173" i="21" s="1"/>
  <c r="E173" i="21" a="1"/>
  <c r="E173" i="21" s="1"/>
  <c r="F173" i="21" a="1"/>
  <c r="F173" i="21" s="1"/>
  <c r="G173" i="21" a="1"/>
  <c r="G173" i="21" s="1"/>
  <c r="H173" i="21" a="1"/>
  <c r="H173" i="21" s="1"/>
  <c r="B174" i="21" a="1"/>
  <c r="B174" i="21" s="1"/>
  <c r="C174" i="21" a="1"/>
  <c r="C174" i="21" s="1"/>
  <c r="D174" i="21" a="1"/>
  <c r="D174" i="21" s="1"/>
  <c r="E174" i="21" a="1"/>
  <c r="E174" i="21" s="1"/>
  <c r="F174" i="21" a="1"/>
  <c r="F174" i="21" s="1"/>
  <c r="G174" i="21" a="1"/>
  <c r="G174" i="21" s="1"/>
  <c r="H174" i="21" a="1"/>
  <c r="H174" i="21" s="1"/>
  <c r="B175" i="21" a="1"/>
  <c r="B175" i="21" s="1"/>
  <c r="C175" i="21" a="1"/>
  <c r="C175" i="21" s="1"/>
  <c r="D175" i="21" a="1"/>
  <c r="D175" i="21" s="1"/>
  <c r="E175" i="21" a="1"/>
  <c r="E175" i="21" s="1"/>
  <c r="F175" i="21" a="1"/>
  <c r="F175" i="21" s="1"/>
  <c r="G175" i="21" a="1"/>
  <c r="G175" i="21" s="1"/>
  <c r="H175" i="21" a="1"/>
  <c r="H175" i="21" s="1"/>
  <c r="B176" i="21" a="1"/>
  <c r="B176" i="21" s="1"/>
  <c r="C176" i="21" a="1"/>
  <c r="C176" i="21" s="1"/>
  <c r="D176" i="21" a="1"/>
  <c r="D176" i="21" s="1"/>
  <c r="E176" i="21" a="1"/>
  <c r="E176" i="21" s="1"/>
  <c r="F176" i="21" a="1"/>
  <c r="F176" i="21" s="1"/>
  <c r="G176" i="21" a="1"/>
  <c r="G176" i="21" s="1"/>
  <c r="H176" i="21" a="1"/>
  <c r="H176" i="21" s="1"/>
  <c r="B177" i="21" a="1"/>
  <c r="B177" i="21" s="1"/>
  <c r="C177" i="21" a="1"/>
  <c r="C177" i="21" s="1"/>
  <c r="D177" i="21" a="1"/>
  <c r="D177" i="21" s="1"/>
  <c r="E177" i="21" a="1"/>
  <c r="E177" i="21" s="1"/>
  <c r="F177" i="21" a="1"/>
  <c r="F177" i="21" s="1"/>
  <c r="G177" i="21" a="1"/>
  <c r="G177" i="21" s="1"/>
  <c r="H177" i="21" a="1"/>
  <c r="H177" i="21" s="1"/>
  <c r="B178" i="21" a="1"/>
  <c r="B178" i="21" s="1"/>
  <c r="C178" i="21" a="1"/>
  <c r="C178" i="21" s="1"/>
  <c r="D178" i="21" a="1"/>
  <c r="D178" i="21" s="1"/>
  <c r="E178" i="21" a="1"/>
  <c r="E178" i="21" s="1"/>
  <c r="F178" i="21" a="1"/>
  <c r="F178" i="21" s="1"/>
  <c r="G178" i="21" a="1"/>
  <c r="G178" i="21" s="1"/>
  <c r="H178" i="21" a="1"/>
  <c r="H178" i="21" s="1"/>
  <c r="B179" i="21" a="1"/>
  <c r="B179" i="21" s="1"/>
  <c r="C179" i="21" a="1"/>
  <c r="C179" i="21" s="1"/>
  <c r="D179" i="21" a="1"/>
  <c r="D179" i="21" s="1"/>
  <c r="E179" i="21" a="1"/>
  <c r="E179" i="21" s="1"/>
  <c r="F179" i="21" a="1"/>
  <c r="F179" i="21" s="1"/>
  <c r="G179" i="21" a="1"/>
  <c r="G179" i="21" s="1"/>
  <c r="H179" i="21" a="1"/>
  <c r="H179" i="21" s="1"/>
  <c r="B180" i="21" a="1"/>
  <c r="B180" i="21" s="1"/>
  <c r="C180" i="21" a="1"/>
  <c r="C180" i="21" s="1"/>
  <c r="D180" i="21" a="1"/>
  <c r="D180" i="21" s="1"/>
  <c r="E180" i="21" a="1"/>
  <c r="E180" i="21" s="1"/>
  <c r="F180" i="21" a="1"/>
  <c r="F180" i="21" s="1"/>
  <c r="G180" i="21" a="1"/>
  <c r="G180" i="21" s="1"/>
  <c r="H180" i="21" a="1"/>
  <c r="H180" i="21" s="1"/>
  <c r="B181" i="21" a="1"/>
  <c r="B181" i="21" s="1"/>
  <c r="C181" i="21" a="1"/>
  <c r="C181" i="21" s="1"/>
  <c r="D181" i="21" a="1"/>
  <c r="D181" i="21" s="1"/>
  <c r="E181" i="21" a="1"/>
  <c r="E181" i="21" s="1"/>
  <c r="F181" i="21" a="1"/>
  <c r="F181" i="21" s="1"/>
  <c r="G181" i="21" a="1"/>
  <c r="G181" i="21" s="1"/>
  <c r="H181" i="21" a="1"/>
  <c r="H181" i="21" s="1"/>
  <c r="B182" i="21" a="1"/>
  <c r="B182" i="21" s="1"/>
  <c r="C182" i="21" a="1"/>
  <c r="C182" i="21" s="1"/>
  <c r="D182" i="21" a="1"/>
  <c r="D182" i="21" s="1"/>
  <c r="E182" i="21" a="1"/>
  <c r="E182" i="21" s="1"/>
  <c r="F182" i="21" a="1"/>
  <c r="F182" i="21" s="1"/>
  <c r="G182" i="21" a="1"/>
  <c r="G182" i="21" s="1"/>
  <c r="H182" i="21" a="1"/>
  <c r="H182" i="21" s="1"/>
  <c r="B183" i="21" a="1"/>
  <c r="B183" i="21" s="1"/>
  <c r="C183" i="21" a="1"/>
  <c r="C183" i="21" s="1"/>
  <c r="D183" i="21" a="1"/>
  <c r="D183" i="21" s="1"/>
  <c r="E183" i="21" a="1"/>
  <c r="E183" i="21" s="1"/>
  <c r="F183" i="21" a="1"/>
  <c r="F183" i="21" s="1"/>
  <c r="G183" i="21" a="1"/>
  <c r="G183" i="21" s="1"/>
  <c r="H183" i="21" a="1"/>
  <c r="H183" i="21" s="1"/>
  <c r="B184" i="21" a="1"/>
  <c r="B184" i="21" s="1"/>
  <c r="C184" i="21" a="1"/>
  <c r="C184" i="21" s="1"/>
  <c r="D184" i="21" a="1"/>
  <c r="D184" i="21" s="1"/>
  <c r="E184" i="21" a="1"/>
  <c r="E184" i="21" s="1"/>
  <c r="F184" i="21" a="1"/>
  <c r="F184" i="21" s="1"/>
  <c r="G184" i="21" a="1"/>
  <c r="G184" i="21" s="1"/>
  <c r="H184" i="21" a="1"/>
  <c r="H184" i="21" s="1"/>
  <c r="B185" i="21" a="1"/>
  <c r="B185" i="21" s="1"/>
  <c r="C185" i="21" a="1"/>
  <c r="C185" i="21" s="1"/>
  <c r="D185" i="21" a="1"/>
  <c r="D185" i="21" s="1"/>
  <c r="E185" i="21" a="1"/>
  <c r="E185" i="21" s="1"/>
  <c r="F185" i="21" a="1"/>
  <c r="F185" i="21" s="1"/>
  <c r="G185" i="21" a="1"/>
  <c r="G185" i="21" s="1"/>
  <c r="H185" i="21" a="1"/>
  <c r="H185" i="21" s="1"/>
  <c r="B186" i="21" a="1"/>
  <c r="B186" i="21" s="1"/>
  <c r="C186" i="21" a="1"/>
  <c r="C186" i="21" s="1"/>
  <c r="D186" i="21" a="1"/>
  <c r="D186" i="21" s="1"/>
  <c r="E186" i="21" a="1"/>
  <c r="E186" i="21" s="1"/>
  <c r="F186" i="21" a="1"/>
  <c r="F186" i="21" s="1"/>
  <c r="G186" i="21" a="1"/>
  <c r="G186" i="21" s="1"/>
  <c r="H186" i="21" a="1"/>
  <c r="H186" i="21" s="1"/>
  <c r="B187" i="21" a="1"/>
  <c r="B187" i="21" s="1"/>
  <c r="C187" i="21" a="1"/>
  <c r="C187" i="21" s="1"/>
  <c r="D187" i="21" a="1"/>
  <c r="D187" i="21" s="1"/>
  <c r="E187" i="21" a="1"/>
  <c r="E187" i="21" s="1"/>
  <c r="F187" i="21" a="1"/>
  <c r="F187" i="21" s="1"/>
  <c r="G187" i="21" a="1"/>
  <c r="G187" i="21" s="1"/>
  <c r="H187" i="21" a="1"/>
  <c r="H187" i="21" s="1"/>
  <c r="B188" i="21" a="1"/>
  <c r="B188" i="21" s="1"/>
  <c r="C188" i="21" a="1"/>
  <c r="C188" i="21" s="1"/>
  <c r="D188" i="21" a="1"/>
  <c r="D188" i="21" s="1"/>
  <c r="E188" i="21" a="1"/>
  <c r="E188" i="21" s="1"/>
  <c r="F188" i="21" a="1"/>
  <c r="F188" i="21" s="1"/>
  <c r="G188" i="21" a="1"/>
  <c r="G188" i="21" s="1"/>
  <c r="H188" i="21" a="1"/>
  <c r="H188" i="21" s="1"/>
  <c r="B189" i="21" a="1"/>
  <c r="B189" i="21" s="1"/>
  <c r="C189" i="21" a="1"/>
  <c r="C189" i="21" s="1"/>
  <c r="D189" i="21" a="1"/>
  <c r="D189" i="21" s="1"/>
  <c r="E189" i="21" a="1"/>
  <c r="E189" i="21" s="1"/>
  <c r="F189" i="21" a="1"/>
  <c r="F189" i="21" s="1"/>
  <c r="G189" i="21" a="1"/>
  <c r="G189" i="21" s="1"/>
  <c r="H189" i="21" a="1"/>
  <c r="H189" i="21" s="1"/>
  <c r="B190" i="21" a="1"/>
  <c r="B190" i="21" s="1"/>
  <c r="C190" i="21" a="1"/>
  <c r="C190" i="21" s="1"/>
  <c r="D190" i="21" a="1"/>
  <c r="D190" i="21" s="1"/>
  <c r="E190" i="21" a="1"/>
  <c r="E190" i="21" s="1"/>
  <c r="F190" i="21" a="1"/>
  <c r="F190" i="21" s="1"/>
  <c r="G190" i="21" a="1"/>
  <c r="G190" i="21" s="1"/>
  <c r="H190" i="21" a="1"/>
  <c r="H190" i="21" s="1"/>
  <c r="B191" i="21" a="1"/>
  <c r="B191" i="21" s="1"/>
  <c r="C191" i="21" a="1"/>
  <c r="C191" i="21" s="1"/>
  <c r="D191" i="21" a="1"/>
  <c r="D191" i="21" s="1"/>
  <c r="E191" i="21" a="1"/>
  <c r="E191" i="21" s="1"/>
  <c r="F191" i="21" a="1"/>
  <c r="F191" i="21" s="1"/>
  <c r="G191" i="21" a="1"/>
  <c r="G191" i="21" s="1"/>
  <c r="H191" i="21" a="1"/>
  <c r="H191" i="21" s="1"/>
  <c r="B192" i="21" a="1"/>
  <c r="B192" i="21" s="1"/>
  <c r="C192" i="21" a="1"/>
  <c r="C192" i="21" s="1"/>
  <c r="D192" i="21" a="1"/>
  <c r="D192" i="21" s="1"/>
  <c r="E192" i="21" a="1"/>
  <c r="E192" i="21" s="1"/>
  <c r="F192" i="21" a="1"/>
  <c r="F192" i="21" s="1"/>
  <c r="G192" i="21" a="1"/>
  <c r="G192" i="21" s="1"/>
  <c r="H192" i="21" a="1"/>
  <c r="H192" i="21" s="1"/>
  <c r="B193" i="21" a="1"/>
  <c r="B193" i="21" s="1"/>
  <c r="C193" i="21" a="1"/>
  <c r="C193" i="21" s="1"/>
  <c r="D193" i="21" a="1"/>
  <c r="D193" i="21" s="1"/>
  <c r="E193" i="21" a="1"/>
  <c r="E193" i="21" s="1"/>
  <c r="F193" i="21" a="1"/>
  <c r="F193" i="21" s="1"/>
  <c r="G193" i="21" a="1"/>
  <c r="G193" i="21" s="1"/>
  <c r="H193" i="21" a="1"/>
  <c r="H193" i="21" s="1"/>
  <c r="B194" i="21" a="1"/>
  <c r="B194" i="21" s="1"/>
  <c r="C194" i="21" a="1"/>
  <c r="C194" i="21" s="1"/>
  <c r="D194" i="21" a="1"/>
  <c r="D194" i="21" s="1"/>
  <c r="E194" i="21" a="1"/>
  <c r="E194" i="21" s="1"/>
  <c r="F194" i="21" a="1"/>
  <c r="F194" i="21" s="1"/>
  <c r="G194" i="21" a="1"/>
  <c r="G194" i="21" s="1"/>
  <c r="H194" i="21" a="1"/>
  <c r="H194" i="21" s="1"/>
  <c r="B195" i="21" a="1"/>
  <c r="B195" i="21" s="1"/>
  <c r="C195" i="21" a="1"/>
  <c r="C195" i="21" s="1"/>
  <c r="D195" i="21" a="1"/>
  <c r="D195" i="21" s="1"/>
  <c r="E195" i="21" a="1"/>
  <c r="E195" i="21" s="1"/>
  <c r="F195" i="21" a="1"/>
  <c r="F195" i="21" s="1"/>
  <c r="G195" i="21" a="1"/>
  <c r="G195" i="21" s="1"/>
  <c r="H195" i="21" a="1"/>
  <c r="H195" i="21" s="1"/>
  <c r="B196" i="21" a="1"/>
  <c r="B196" i="21" s="1"/>
  <c r="C196" i="21" a="1"/>
  <c r="C196" i="21" s="1"/>
  <c r="D196" i="21" a="1"/>
  <c r="D196" i="21" s="1"/>
  <c r="E196" i="21" a="1"/>
  <c r="E196" i="21" s="1"/>
  <c r="F196" i="21" a="1"/>
  <c r="F196" i="21" s="1"/>
  <c r="G196" i="21" a="1"/>
  <c r="G196" i="21" s="1"/>
  <c r="H196" i="21" a="1"/>
  <c r="H196" i="21" s="1"/>
  <c r="B197" i="21" a="1"/>
  <c r="B197" i="21" s="1"/>
  <c r="C197" i="21" a="1"/>
  <c r="C197" i="21" s="1"/>
  <c r="D197" i="21" a="1"/>
  <c r="D197" i="21" s="1"/>
  <c r="E197" i="21" a="1"/>
  <c r="E197" i="21" s="1"/>
  <c r="F197" i="21" a="1"/>
  <c r="F197" i="21" s="1"/>
  <c r="G197" i="21" a="1"/>
  <c r="G197" i="21" s="1"/>
  <c r="H197" i="21" a="1"/>
  <c r="H197" i="21" s="1"/>
  <c r="B198" i="21" a="1"/>
  <c r="B198" i="21" s="1"/>
  <c r="C198" i="21" a="1"/>
  <c r="C198" i="21" s="1"/>
  <c r="D198" i="21" a="1"/>
  <c r="D198" i="21" s="1"/>
  <c r="E198" i="21" a="1"/>
  <c r="E198" i="21" s="1"/>
  <c r="F198" i="21" a="1"/>
  <c r="F198" i="21" s="1"/>
  <c r="G198" i="21" a="1"/>
  <c r="G198" i="21" s="1"/>
  <c r="H198" i="21" a="1"/>
  <c r="H198" i="21" s="1"/>
  <c r="B199" i="21" a="1"/>
  <c r="B199" i="21" s="1"/>
  <c r="C199" i="21" a="1"/>
  <c r="C199" i="21" s="1"/>
  <c r="D199" i="21" a="1"/>
  <c r="D199" i="21" s="1"/>
  <c r="E199" i="21" a="1"/>
  <c r="E199" i="21" s="1"/>
  <c r="F199" i="21" a="1"/>
  <c r="F199" i="21" s="1"/>
  <c r="G199" i="21" a="1"/>
  <c r="G199" i="21" s="1"/>
  <c r="H199" i="21" a="1"/>
  <c r="H199" i="21" s="1"/>
  <c r="B200" i="21" a="1"/>
  <c r="B200" i="21" s="1"/>
  <c r="C200" i="21" a="1"/>
  <c r="C200" i="21" s="1"/>
  <c r="D200" i="21" a="1"/>
  <c r="D200" i="21" s="1"/>
  <c r="E200" i="21" a="1"/>
  <c r="E200" i="21" s="1"/>
  <c r="F200" i="21" a="1"/>
  <c r="F200" i="21" s="1"/>
  <c r="G200" i="21" a="1"/>
  <c r="G200" i="21" s="1"/>
  <c r="H200" i="21" a="1"/>
  <c r="H200" i="21" s="1"/>
  <c r="B201" i="21" a="1"/>
  <c r="B201" i="21" s="1"/>
  <c r="C201" i="21" a="1"/>
  <c r="C201" i="21" s="1"/>
  <c r="D201" i="21" a="1"/>
  <c r="D201" i="21" s="1"/>
  <c r="E201" i="21" a="1"/>
  <c r="E201" i="21" s="1"/>
  <c r="F201" i="21" a="1"/>
  <c r="F201" i="21" s="1"/>
  <c r="G201" i="21" a="1"/>
  <c r="G201" i="21" s="1"/>
  <c r="H201" i="21" a="1"/>
  <c r="H201" i="21" s="1"/>
  <c r="B202" i="21" a="1"/>
  <c r="B202" i="21" s="1"/>
  <c r="C202" i="21" a="1"/>
  <c r="C202" i="21" s="1"/>
  <c r="D202" i="21" a="1"/>
  <c r="D202" i="21" s="1"/>
  <c r="E202" i="21" a="1"/>
  <c r="E202" i="21" s="1"/>
  <c r="F202" i="21" a="1"/>
  <c r="F202" i="21" s="1"/>
  <c r="G202" i="21" a="1"/>
  <c r="G202" i="21" s="1"/>
  <c r="H202" i="21" a="1"/>
  <c r="H202" i="21" s="1"/>
  <c r="B203" i="21" a="1"/>
  <c r="B203" i="21" s="1"/>
  <c r="C203" i="21" a="1"/>
  <c r="C203" i="21" s="1"/>
  <c r="D203" i="21" a="1"/>
  <c r="D203" i="21" s="1"/>
  <c r="E203" i="21" a="1"/>
  <c r="E203" i="21" s="1"/>
  <c r="F203" i="21" a="1"/>
  <c r="F203" i="21" s="1"/>
  <c r="G203" i="21" a="1"/>
  <c r="G203" i="21" s="1"/>
  <c r="H203" i="21" a="1"/>
  <c r="H203" i="21" s="1"/>
  <c r="B204" i="21" a="1"/>
  <c r="B204" i="21" s="1"/>
  <c r="C204" i="21" a="1"/>
  <c r="C204" i="21" s="1"/>
  <c r="D204" i="21" a="1"/>
  <c r="D204" i="21" s="1"/>
  <c r="E204" i="21" a="1"/>
  <c r="E204" i="21" s="1"/>
  <c r="F204" i="21" a="1"/>
  <c r="F204" i="21" s="1"/>
  <c r="G204" i="21" a="1"/>
  <c r="G204" i="21" s="1"/>
  <c r="H204" i="21" a="1"/>
  <c r="H204" i="21" s="1"/>
  <c r="B205" i="21" a="1"/>
  <c r="B205" i="21" s="1"/>
  <c r="C205" i="21" a="1"/>
  <c r="C205" i="21" s="1"/>
  <c r="D205" i="21" a="1"/>
  <c r="D205" i="21" s="1"/>
  <c r="E205" i="21" a="1"/>
  <c r="E205" i="21" s="1"/>
  <c r="F205" i="21" a="1"/>
  <c r="F205" i="21" s="1"/>
  <c r="G205" i="21" a="1"/>
  <c r="G205" i="21" s="1"/>
  <c r="H205" i="21" a="1"/>
  <c r="H205" i="21" s="1"/>
  <c r="B206" i="21" a="1"/>
  <c r="B206" i="21" s="1"/>
  <c r="C206" i="21" a="1"/>
  <c r="C206" i="21" s="1"/>
  <c r="D206" i="21" a="1"/>
  <c r="D206" i="21" s="1"/>
  <c r="E206" i="21" a="1"/>
  <c r="E206" i="21" s="1"/>
  <c r="F206" i="21" a="1"/>
  <c r="F206" i="21" s="1"/>
  <c r="G206" i="21" a="1"/>
  <c r="G206" i="21" s="1"/>
  <c r="H206" i="21" a="1"/>
  <c r="H206" i="21" s="1"/>
  <c r="B207" i="21" a="1"/>
  <c r="B207" i="21" s="1"/>
  <c r="C207" i="21" a="1"/>
  <c r="C207" i="21" s="1"/>
  <c r="D207" i="21" a="1"/>
  <c r="D207" i="21" s="1"/>
  <c r="E207" i="21" a="1"/>
  <c r="E207" i="21" s="1"/>
  <c r="F207" i="21" a="1"/>
  <c r="F207" i="21" s="1"/>
  <c r="G207" i="21" a="1"/>
  <c r="G207" i="21" s="1"/>
  <c r="H207" i="21" a="1"/>
  <c r="H207" i="21" s="1"/>
  <c r="B208" i="21" a="1"/>
  <c r="B208" i="21" s="1"/>
  <c r="C208" i="21" a="1"/>
  <c r="C208" i="21" s="1"/>
  <c r="D208" i="21" a="1"/>
  <c r="D208" i="21" s="1"/>
  <c r="E208" i="21" a="1"/>
  <c r="E208" i="21" s="1"/>
  <c r="F208" i="21" a="1"/>
  <c r="F208" i="21" s="1"/>
  <c r="G208" i="21" a="1"/>
  <c r="G208" i="21" s="1"/>
  <c r="H208" i="21" a="1"/>
  <c r="H208" i="21" s="1"/>
  <c r="B209" i="21" a="1"/>
  <c r="B209" i="21" s="1"/>
  <c r="C209" i="21" a="1"/>
  <c r="C209" i="21" s="1"/>
  <c r="D209" i="21" a="1"/>
  <c r="D209" i="21" s="1"/>
  <c r="E209" i="21" a="1"/>
  <c r="E209" i="21" s="1"/>
  <c r="F209" i="21" a="1"/>
  <c r="F209" i="21" s="1"/>
  <c r="G209" i="21" a="1"/>
  <c r="G209" i="21" s="1"/>
  <c r="H209" i="21" a="1"/>
  <c r="H209" i="21" s="1"/>
  <c r="B210" i="21" a="1"/>
  <c r="B210" i="21" s="1"/>
  <c r="C210" i="21" a="1"/>
  <c r="C210" i="21" s="1"/>
  <c r="D210" i="21" a="1"/>
  <c r="D210" i="21" s="1"/>
  <c r="E210" i="21" a="1"/>
  <c r="E210" i="21" s="1"/>
  <c r="F210" i="21" a="1"/>
  <c r="F210" i="21" s="1"/>
  <c r="G210" i="21" a="1"/>
  <c r="G210" i="21" s="1"/>
  <c r="H210" i="21" a="1"/>
  <c r="H210" i="21" s="1"/>
  <c r="B211" i="21" a="1"/>
  <c r="B211" i="21" s="1"/>
  <c r="C211" i="21" a="1"/>
  <c r="C211" i="21" s="1"/>
  <c r="D211" i="21" a="1"/>
  <c r="D211" i="21" s="1"/>
  <c r="E211" i="21" a="1"/>
  <c r="E211" i="21" s="1"/>
  <c r="F211" i="21" a="1"/>
  <c r="F211" i="21" s="1"/>
  <c r="G211" i="21" a="1"/>
  <c r="G211" i="21" s="1"/>
  <c r="H211" i="21" a="1"/>
  <c r="H211" i="21" s="1"/>
  <c r="B212" i="21" a="1"/>
  <c r="B212" i="21" s="1"/>
  <c r="C212" i="21" a="1"/>
  <c r="C212" i="21" s="1"/>
  <c r="D212" i="21" a="1"/>
  <c r="D212" i="21" s="1"/>
  <c r="E212" i="21" a="1"/>
  <c r="E212" i="21" s="1"/>
  <c r="F212" i="21" a="1"/>
  <c r="F212" i="21" s="1"/>
  <c r="G212" i="21" a="1"/>
  <c r="G212" i="21" s="1"/>
  <c r="H212" i="21" a="1"/>
  <c r="H212" i="21" s="1"/>
  <c r="B213" i="21" a="1"/>
  <c r="B213" i="21" s="1"/>
  <c r="C213" i="21" a="1"/>
  <c r="C213" i="21" s="1"/>
  <c r="D213" i="21" a="1"/>
  <c r="D213" i="21" s="1"/>
  <c r="E213" i="21" a="1"/>
  <c r="E213" i="21" s="1"/>
  <c r="F213" i="21" a="1"/>
  <c r="F213" i="21" s="1"/>
  <c r="G213" i="21" a="1"/>
  <c r="G213" i="21" s="1"/>
  <c r="H213" i="21" a="1"/>
  <c r="H213" i="21" s="1"/>
  <c r="B214" i="21" a="1"/>
  <c r="B214" i="21" s="1"/>
  <c r="C214" i="21" a="1"/>
  <c r="C214" i="21" s="1"/>
  <c r="D214" i="21" a="1"/>
  <c r="D214" i="21" s="1"/>
  <c r="E214" i="21" a="1"/>
  <c r="E214" i="21" s="1"/>
  <c r="F214" i="21" a="1"/>
  <c r="F214" i="21" s="1"/>
  <c r="G214" i="21" a="1"/>
  <c r="G214" i="21" s="1"/>
  <c r="H214" i="21" a="1"/>
  <c r="H214" i="21" s="1"/>
  <c r="B215" i="21" a="1"/>
  <c r="B215" i="21" s="1"/>
  <c r="C215" i="21" a="1"/>
  <c r="C215" i="21" s="1"/>
  <c r="D215" i="21" a="1"/>
  <c r="D215" i="21" s="1"/>
  <c r="E215" i="21" a="1"/>
  <c r="E215" i="21" s="1"/>
  <c r="F215" i="21" a="1"/>
  <c r="F215" i="21" s="1"/>
  <c r="G215" i="21" a="1"/>
  <c r="G215" i="21" s="1"/>
  <c r="H215" i="21" a="1"/>
  <c r="H215" i="21" s="1"/>
  <c r="B216" i="21" a="1"/>
  <c r="B216" i="21" s="1"/>
  <c r="C216" i="21" a="1"/>
  <c r="C216" i="21" s="1"/>
  <c r="D216" i="21" a="1"/>
  <c r="D216" i="21" s="1"/>
  <c r="E216" i="21" a="1"/>
  <c r="E216" i="21" s="1"/>
  <c r="F216" i="21" a="1"/>
  <c r="F216" i="21" s="1"/>
  <c r="G216" i="21" a="1"/>
  <c r="G216" i="21" s="1"/>
  <c r="H216" i="21" a="1"/>
  <c r="H216" i="21" s="1"/>
  <c r="B217" i="21" a="1"/>
  <c r="B217" i="21" s="1"/>
  <c r="C217" i="21" a="1"/>
  <c r="C217" i="21" s="1"/>
  <c r="D217" i="21" a="1"/>
  <c r="D217" i="21" s="1"/>
  <c r="E217" i="21" a="1"/>
  <c r="E217" i="21" s="1"/>
  <c r="F217" i="21" a="1"/>
  <c r="F217" i="21" s="1"/>
  <c r="G217" i="21" a="1"/>
  <c r="G217" i="21" s="1"/>
  <c r="H217" i="21" a="1"/>
  <c r="H217" i="21" s="1"/>
  <c r="B218" i="21" a="1"/>
  <c r="B218" i="21" s="1"/>
  <c r="C218" i="21" a="1"/>
  <c r="C218" i="21" s="1"/>
  <c r="D218" i="21" a="1"/>
  <c r="D218" i="21" s="1"/>
  <c r="E218" i="21" a="1"/>
  <c r="E218" i="21" s="1"/>
  <c r="F218" i="21" a="1"/>
  <c r="F218" i="21" s="1"/>
  <c r="G218" i="21" a="1"/>
  <c r="G218" i="21" s="1"/>
  <c r="H218" i="21" a="1"/>
  <c r="H218" i="21" s="1"/>
  <c r="B219" i="21" a="1"/>
  <c r="B219" i="21" s="1"/>
  <c r="C219" i="21" a="1"/>
  <c r="C219" i="21" s="1"/>
  <c r="D219" i="21" a="1"/>
  <c r="D219" i="21" s="1"/>
  <c r="E219" i="21" a="1"/>
  <c r="E219" i="21" s="1"/>
  <c r="F219" i="21" a="1"/>
  <c r="F219" i="21" s="1"/>
  <c r="G219" i="21" a="1"/>
  <c r="G219" i="21" s="1"/>
  <c r="H219" i="21" a="1"/>
  <c r="H219" i="21" s="1"/>
  <c r="B220" i="21" a="1"/>
  <c r="B220" i="21" s="1"/>
  <c r="C220" i="21" a="1"/>
  <c r="C220" i="21" s="1"/>
  <c r="D220" i="21" a="1"/>
  <c r="D220" i="21" s="1"/>
  <c r="E220" i="21" a="1"/>
  <c r="E220" i="21" s="1"/>
  <c r="F220" i="21" a="1"/>
  <c r="F220" i="21" s="1"/>
  <c r="G220" i="21" a="1"/>
  <c r="G220" i="21" s="1"/>
  <c r="H220" i="21" a="1"/>
  <c r="H220" i="21" s="1"/>
  <c r="B221" i="21" a="1"/>
  <c r="B221" i="21" s="1"/>
  <c r="C221" i="21" a="1"/>
  <c r="C221" i="21" s="1"/>
  <c r="D221" i="21" a="1"/>
  <c r="D221" i="21" s="1"/>
  <c r="E221" i="21" a="1"/>
  <c r="E221" i="21" s="1"/>
  <c r="F221" i="21" a="1"/>
  <c r="F221" i="21" s="1"/>
  <c r="G221" i="21" a="1"/>
  <c r="G221" i="21" s="1"/>
  <c r="H221" i="21" a="1"/>
  <c r="H221" i="21" s="1"/>
  <c r="B222" i="21" a="1"/>
  <c r="B222" i="21" s="1"/>
  <c r="C222" i="21" a="1"/>
  <c r="C222" i="21" s="1"/>
  <c r="D222" i="21" a="1"/>
  <c r="D222" i="21" s="1"/>
  <c r="E222" i="21" a="1"/>
  <c r="E222" i="21" s="1"/>
  <c r="F222" i="21" a="1"/>
  <c r="F222" i="21" s="1"/>
  <c r="G222" i="21" a="1"/>
  <c r="G222" i="21" s="1"/>
  <c r="H222" i="21" a="1"/>
  <c r="H222" i="21" s="1"/>
  <c r="B223" i="21" a="1"/>
  <c r="B223" i="21" s="1"/>
  <c r="C223" i="21" a="1"/>
  <c r="C223" i="21" s="1"/>
  <c r="D223" i="21" a="1"/>
  <c r="D223" i="21" s="1"/>
  <c r="E223" i="21" a="1"/>
  <c r="E223" i="21" s="1"/>
  <c r="F223" i="21" a="1"/>
  <c r="F223" i="21" s="1"/>
  <c r="G223" i="21" a="1"/>
  <c r="G223" i="21" s="1"/>
  <c r="H223" i="21" a="1"/>
  <c r="H223" i="21" s="1"/>
  <c r="B224" i="21" a="1"/>
  <c r="B224" i="21" s="1"/>
  <c r="C224" i="21" a="1"/>
  <c r="C224" i="21" s="1"/>
  <c r="D224" i="21" a="1"/>
  <c r="D224" i="21" s="1"/>
  <c r="E224" i="21" a="1"/>
  <c r="E224" i="21" s="1"/>
  <c r="F224" i="21" a="1"/>
  <c r="F224" i="21" s="1"/>
  <c r="G224" i="21" a="1"/>
  <c r="G224" i="21" s="1"/>
  <c r="H224" i="21" a="1"/>
  <c r="H224" i="21" s="1"/>
  <c r="B225" i="21" a="1"/>
  <c r="B225" i="21" s="1"/>
  <c r="C225" i="21" a="1"/>
  <c r="C225" i="21" s="1"/>
  <c r="D225" i="21" a="1"/>
  <c r="D225" i="21" s="1"/>
  <c r="E225" i="21" a="1"/>
  <c r="E225" i="21" s="1"/>
  <c r="F225" i="21" a="1"/>
  <c r="F225" i="21" s="1"/>
  <c r="G225" i="21" a="1"/>
  <c r="G225" i="21" s="1"/>
  <c r="H225" i="21" a="1"/>
  <c r="H225" i="21" s="1"/>
  <c r="B226" i="21" a="1"/>
  <c r="B226" i="21" s="1"/>
  <c r="C226" i="21" a="1"/>
  <c r="C226" i="21" s="1"/>
  <c r="D226" i="21" a="1"/>
  <c r="D226" i="21" s="1"/>
  <c r="E226" i="21" a="1"/>
  <c r="E226" i="21" s="1"/>
  <c r="F226" i="21" a="1"/>
  <c r="F226" i="21" s="1"/>
  <c r="G226" i="21" a="1"/>
  <c r="G226" i="21" s="1"/>
  <c r="H226" i="21" a="1"/>
  <c r="H226" i="21" s="1"/>
  <c r="B227" i="21" a="1"/>
  <c r="B227" i="21" s="1"/>
  <c r="C227" i="21" a="1"/>
  <c r="C227" i="21" s="1"/>
  <c r="D227" i="21" a="1"/>
  <c r="D227" i="21" s="1"/>
  <c r="E227" i="21" a="1"/>
  <c r="E227" i="21" s="1"/>
  <c r="F227" i="21" a="1"/>
  <c r="F227" i="21" s="1"/>
  <c r="G227" i="21" a="1"/>
  <c r="G227" i="21" s="1"/>
  <c r="H227" i="21" a="1"/>
  <c r="H227" i="21" s="1"/>
  <c r="B228" i="21" a="1"/>
  <c r="B228" i="21" s="1"/>
  <c r="C228" i="21" a="1"/>
  <c r="C228" i="21" s="1"/>
  <c r="D228" i="21" a="1"/>
  <c r="D228" i="21" s="1"/>
  <c r="E228" i="21" a="1"/>
  <c r="E228" i="21" s="1"/>
  <c r="F228" i="21" a="1"/>
  <c r="F228" i="21" s="1"/>
  <c r="G228" i="21" a="1"/>
  <c r="G228" i="21" s="1"/>
  <c r="H228" i="21" a="1"/>
  <c r="H228" i="21" s="1"/>
  <c r="B229" i="21" a="1"/>
  <c r="B229" i="21" s="1"/>
  <c r="C229" i="21" a="1"/>
  <c r="C229" i="21" s="1"/>
  <c r="D229" i="21" a="1"/>
  <c r="D229" i="21" s="1"/>
  <c r="E229" i="21" a="1"/>
  <c r="E229" i="21" s="1"/>
  <c r="F229" i="21" a="1"/>
  <c r="F229" i="21" s="1"/>
  <c r="G229" i="21" a="1"/>
  <c r="G229" i="21" s="1"/>
  <c r="H229" i="21" a="1"/>
  <c r="H229" i="21" s="1"/>
  <c r="B230" i="21" a="1"/>
  <c r="B230" i="21" s="1"/>
  <c r="C230" i="21" a="1"/>
  <c r="C230" i="21" s="1"/>
  <c r="D230" i="21" a="1"/>
  <c r="D230" i="21" s="1"/>
  <c r="E230" i="21" a="1"/>
  <c r="E230" i="21" s="1"/>
  <c r="F230" i="21" a="1"/>
  <c r="F230" i="21" s="1"/>
  <c r="G230" i="21" a="1"/>
  <c r="G230" i="21" s="1"/>
  <c r="H230" i="21" a="1"/>
  <c r="H230" i="21" s="1"/>
  <c r="B231" i="21" a="1"/>
  <c r="B231" i="21" s="1"/>
  <c r="C231" i="21" a="1"/>
  <c r="C231" i="21" s="1"/>
  <c r="D231" i="21" a="1"/>
  <c r="D231" i="21" s="1"/>
  <c r="E231" i="21" a="1"/>
  <c r="E231" i="21" s="1"/>
  <c r="F231" i="21" a="1"/>
  <c r="F231" i="21" s="1"/>
  <c r="G231" i="21" a="1"/>
  <c r="G231" i="21" s="1"/>
  <c r="H231" i="21" a="1"/>
  <c r="H231" i="21" s="1"/>
  <c r="B232" i="21" a="1"/>
  <c r="B232" i="21" s="1"/>
  <c r="C232" i="21" a="1"/>
  <c r="C232" i="21" s="1"/>
  <c r="D232" i="21" a="1"/>
  <c r="D232" i="21" s="1"/>
  <c r="E232" i="21" a="1"/>
  <c r="E232" i="21" s="1"/>
  <c r="F232" i="21" a="1"/>
  <c r="F232" i="21" s="1"/>
  <c r="G232" i="21" a="1"/>
  <c r="G232" i="21" s="1"/>
  <c r="H232" i="21" a="1"/>
  <c r="H232" i="21" s="1"/>
  <c r="B233" i="21" a="1"/>
  <c r="B233" i="21" s="1"/>
  <c r="C233" i="21" a="1"/>
  <c r="C233" i="21" s="1"/>
  <c r="D233" i="21" a="1"/>
  <c r="D233" i="21" s="1"/>
  <c r="E233" i="21" a="1"/>
  <c r="E233" i="21" s="1"/>
  <c r="F233" i="21" a="1"/>
  <c r="F233" i="21" s="1"/>
  <c r="G233" i="21" a="1"/>
  <c r="G233" i="21" s="1"/>
  <c r="H233" i="21" a="1"/>
  <c r="H233" i="21" s="1"/>
  <c r="B234" i="21" a="1"/>
  <c r="B234" i="21" s="1"/>
  <c r="C234" i="21" a="1"/>
  <c r="C234" i="21" s="1"/>
  <c r="D234" i="21" a="1"/>
  <c r="D234" i="21" s="1"/>
  <c r="E234" i="21" a="1"/>
  <c r="E234" i="21" s="1"/>
  <c r="F234" i="21" a="1"/>
  <c r="F234" i="21" s="1"/>
  <c r="G234" i="21" a="1"/>
  <c r="G234" i="21" s="1"/>
  <c r="H234" i="21" a="1"/>
  <c r="H234" i="21" s="1"/>
  <c r="B235" i="21" a="1"/>
  <c r="B235" i="21" s="1"/>
  <c r="C235" i="21" a="1"/>
  <c r="C235" i="21" s="1"/>
  <c r="D235" i="21" a="1"/>
  <c r="D235" i="21" s="1"/>
  <c r="E235" i="21" a="1"/>
  <c r="E235" i="21" s="1"/>
  <c r="F235" i="21" a="1"/>
  <c r="F235" i="21" s="1"/>
  <c r="G235" i="21" a="1"/>
  <c r="G235" i="21" s="1"/>
  <c r="H235" i="21" a="1"/>
  <c r="H235" i="21" s="1"/>
  <c r="B236" i="21" a="1"/>
  <c r="B236" i="21" s="1"/>
  <c r="C236" i="21" a="1"/>
  <c r="C236" i="21" s="1"/>
  <c r="D236" i="21" a="1"/>
  <c r="D236" i="21" s="1"/>
  <c r="E236" i="21" a="1"/>
  <c r="E236" i="21" s="1"/>
  <c r="F236" i="21" a="1"/>
  <c r="F236" i="21" s="1"/>
  <c r="G236" i="21" a="1"/>
  <c r="G236" i="21" s="1"/>
  <c r="H236" i="21" a="1"/>
  <c r="H236" i="21" s="1"/>
  <c r="B237" i="21" a="1"/>
  <c r="B237" i="21" s="1"/>
  <c r="C237" i="21" a="1"/>
  <c r="C237" i="21" s="1"/>
  <c r="D237" i="21" a="1"/>
  <c r="D237" i="21" s="1"/>
  <c r="E237" i="21" a="1"/>
  <c r="E237" i="21" s="1"/>
  <c r="F237" i="21" a="1"/>
  <c r="F237" i="21" s="1"/>
  <c r="G237" i="21" a="1"/>
  <c r="G237" i="21" s="1"/>
  <c r="H237" i="21" a="1"/>
  <c r="H237" i="21" s="1"/>
  <c r="B238" i="21" a="1"/>
  <c r="B238" i="21" s="1"/>
  <c r="C238" i="21" a="1"/>
  <c r="C238" i="21" s="1"/>
  <c r="D238" i="21" a="1"/>
  <c r="D238" i="21" s="1"/>
  <c r="E238" i="21" a="1"/>
  <c r="E238" i="21" s="1"/>
  <c r="F238" i="21" a="1"/>
  <c r="F238" i="21" s="1"/>
  <c r="G238" i="21" a="1"/>
  <c r="G238" i="21" s="1"/>
  <c r="H238" i="21" a="1"/>
  <c r="H238" i="21" s="1"/>
  <c r="B239" i="21" a="1"/>
  <c r="B239" i="21" s="1"/>
  <c r="C239" i="21" a="1"/>
  <c r="C239" i="21" s="1"/>
  <c r="D239" i="21" a="1"/>
  <c r="D239" i="21" s="1"/>
  <c r="E239" i="21" a="1"/>
  <c r="E239" i="21" s="1"/>
  <c r="F239" i="21" a="1"/>
  <c r="F239" i="21" s="1"/>
  <c r="G239" i="21" a="1"/>
  <c r="G239" i="21" s="1"/>
  <c r="H239" i="21" a="1"/>
  <c r="H239" i="21" s="1"/>
  <c r="B240" i="21" a="1"/>
  <c r="B240" i="21" s="1"/>
  <c r="C240" i="21" a="1"/>
  <c r="C240" i="21" s="1"/>
  <c r="D240" i="21" a="1"/>
  <c r="D240" i="21" s="1"/>
  <c r="E240" i="21" a="1"/>
  <c r="E240" i="21" s="1"/>
  <c r="F240" i="21" a="1"/>
  <c r="F240" i="21" s="1"/>
  <c r="G240" i="21" a="1"/>
  <c r="G240" i="21" s="1"/>
  <c r="H240" i="21" a="1"/>
  <c r="H240" i="21" s="1"/>
  <c r="B241" i="21" a="1"/>
  <c r="B241" i="21" s="1"/>
  <c r="C241" i="21" a="1"/>
  <c r="C241" i="21" s="1"/>
  <c r="D241" i="21" a="1"/>
  <c r="D241" i="21" s="1"/>
  <c r="E241" i="21" a="1"/>
  <c r="E241" i="21" s="1"/>
  <c r="F241" i="21" a="1"/>
  <c r="F241" i="21" s="1"/>
  <c r="G241" i="21" a="1"/>
  <c r="G241" i="21" s="1"/>
  <c r="H241" i="21" a="1"/>
  <c r="H241" i="21" s="1"/>
  <c r="B242" i="21" a="1"/>
  <c r="B242" i="21" s="1"/>
  <c r="C242" i="21" a="1"/>
  <c r="C242" i="21" s="1"/>
  <c r="D242" i="21" a="1"/>
  <c r="D242" i="21" s="1"/>
  <c r="E242" i="21" a="1"/>
  <c r="E242" i="21" s="1"/>
  <c r="F242" i="21" a="1"/>
  <c r="F242" i="21" s="1"/>
  <c r="G242" i="21" a="1"/>
  <c r="G242" i="21" s="1"/>
  <c r="H242" i="21" a="1"/>
  <c r="H242" i="21" s="1"/>
  <c r="B243" i="21" a="1"/>
  <c r="B243" i="21" s="1"/>
  <c r="C243" i="21" a="1"/>
  <c r="C243" i="21" s="1"/>
  <c r="D243" i="21" a="1"/>
  <c r="D243" i="21" s="1"/>
  <c r="E243" i="21" a="1"/>
  <c r="E243" i="21" s="1"/>
  <c r="F243" i="21" a="1"/>
  <c r="F243" i="21" s="1"/>
  <c r="G243" i="21" a="1"/>
  <c r="G243" i="21" s="1"/>
  <c r="H243" i="21" a="1"/>
  <c r="H243" i="21" s="1"/>
  <c r="B244" i="21" a="1"/>
  <c r="B244" i="21" s="1"/>
  <c r="C244" i="21" a="1"/>
  <c r="C244" i="21" s="1"/>
  <c r="D244" i="21" a="1"/>
  <c r="D244" i="21" s="1"/>
  <c r="E244" i="21" a="1"/>
  <c r="E244" i="21" s="1"/>
  <c r="F244" i="21" a="1"/>
  <c r="F244" i="21" s="1"/>
  <c r="G244" i="21" a="1"/>
  <c r="G244" i="21" s="1"/>
  <c r="H244" i="21" a="1"/>
  <c r="H244" i="21" s="1"/>
  <c r="B245" i="21" a="1"/>
  <c r="B245" i="21" s="1"/>
  <c r="C245" i="21" a="1"/>
  <c r="C245" i="21" s="1"/>
  <c r="D245" i="21" a="1"/>
  <c r="D245" i="21" s="1"/>
  <c r="E245" i="21" a="1"/>
  <c r="E245" i="21" s="1"/>
  <c r="F245" i="21" a="1"/>
  <c r="F245" i="21" s="1"/>
  <c r="G245" i="21" a="1"/>
  <c r="G245" i="21" s="1"/>
  <c r="H245" i="21" a="1"/>
  <c r="H245" i="21" s="1"/>
  <c r="B246" i="21" a="1"/>
  <c r="B246" i="21" s="1"/>
  <c r="C246" i="21" a="1"/>
  <c r="C246" i="21" s="1"/>
  <c r="D246" i="21" a="1"/>
  <c r="D246" i="21" s="1"/>
  <c r="E246" i="21" a="1"/>
  <c r="E246" i="21" s="1"/>
  <c r="F246" i="21" a="1"/>
  <c r="F246" i="21" s="1"/>
  <c r="G246" i="21" a="1"/>
  <c r="G246" i="21" s="1"/>
  <c r="H246" i="21" a="1"/>
  <c r="H246" i="21" s="1"/>
  <c r="B247" i="21" a="1"/>
  <c r="B247" i="21" s="1"/>
  <c r="C247" i="21" a="1"/>
  <c r="C247" i="21" s="1"/>
  <c r="D247" i="21" a="1"/>
  <c r="D247" i="21" s="1"/>
  <c r="E247" i="21" a="1"/>
  <c r="E247" i="21" s="1"/>
  <c r="F247" i="21" a="1"/>
  <c r="F247" i="21" s="1"/>
  <c r="G247" i="21" a="1"/>
  <c r="G247" i="21" s="1"/>
  <c r="H247" i="21" a="1"/>
  <c r="H247" i="21" s="1"/>
  <c r="B248" i="21" a="1"/>
  <c r="B248" i="21" s="1"/>
  <c r="C248" i="21" a="1"/>
  <c r="C248" i="21" s="1"/>
  <c r="D248" i="21" a="1"/>
  <c r="D248" i="21" s="1"/>
  <c r="E248" i="21" a="1"/>
  <c r="E248" i="21" s="1"/>
  <c r="F248" i="21" a="1"/>
  <c r="F248" i="21" s="1"/>
  <c r="G248" i="21" a="1"/>
  <c r="G248" i="21" s="1"/>
  <c r="H248" i="21" a="1"/>
  <c r="H248" i="21" s="1"/>
  <c r="B249" i="21" a="1"/>
  <c r="B249" i="21" s="1"/>
  <c r="C249" i="21" a="1"/>
  <c r="C249" i="21" s="1"/>
  <c r="D249" i="21" a="1"/>
  <c r="D249" i="21" s="1"/>
  <c r="E249" i="21" a="1"/>
  <c r="E249" i="21" s="1"/>
  <c r="F249" i="21" a="1"/>
  <c r="F249" i="21" s="1"/>
  <c r="G249" i="21" a="1"/>
  <c r="G249" i="21" s="1"/>
  <c r="H249" i="21" a="1"/>
  <c r="H249" i="21" s="1"/>
  <c r="C149" i="21" a="1"/>
  <c r="C149" i="21" s="1"/>
  <c r="E149" i="21" a="1"/>
  <c r="E149" i="21" s="1"/>
  <c r="F149" i="21" a="1"/>
  <c r="F149" i="21" s="1"/>
  <c r="G149" i="21" a="1"/>
  <c r="G149" i="21" s="1"/>
  <c r="K150" i="21" a="1"/>
  <c r="K150" i="21" s="1"/>
  <c r="L150" i="21" a="1"/>
  <c r="L150" i="21" s="1"/>
  <c r="M150" i="21" a="1"/>
  <c r="M150" i="21" s="1"/>
  <c r="K151" i="21" a="1"/>
  <c r="K151" i="21" s="1"/>
  <c r="L151" i="21" a="1"/>
  <c r="L151" i="21" s="1"/>
  <c r="M151" i="21" a="1"/>
  <c r="M151" i="21" s="1"/>
  <c r="K152" i="21" a="1"/>
  <c r="K152" i="21" s="1"/>
  <c r="L152" i="21" a="1"/>
  <c r="L152" i="21" s="1"/>
  <c r="M152" i="21" a="1"/>
  <c r="M152" i="21" s="1"/>
  <c r="K153" i="21" a="1"/>
  <c r="K153" i="21" s="1"/>
  <c r="L153" i="21" a="1"/>
  <c r="L153" i="21" s="1"/>
  <c r="M153" i="21" a="1"/>
  <c r="M153" i="21" s="1"/>
  <c r="K154" i="21" a="1"/>
  <c r="K154" i="21" s="1"/>
  <c r="L154" i="21" a="1"/>
  <c r="L154" i="21" s="1"/>
  <c r="M154" i="21" a="1"/>
  <c r="M154" i="21" s="1"/>
  <c r="K155" i="21" a="1"/>
  <c r="K155" i="21" s="1"/>
  <c r="L155" i="21" a="1"/>
  <c r="L155" i="21" s="1"/>
  <c r="M155" i="21" a="1"/>
  <c r="M155" i="21" s="1"/>
  <c r="K156" i="21" a="1"/>
  <c r="K156" i="21" s="1"/>
  <c r="L156" i="21" a="1"/>
  <c r="L156" i="21" s="1"/>
  <c r="M156" i="21" a="1"/>
  <c r="M156" i="21" s="1"/>
  <c r="K157" i="21" a="1"/>
  <c r="K157" i="21" s="1"/>
  <c r="L157" i="21" a="1"/>
  <c r="L157" i="21" s="1"/>
  <c r="M157" i="21" a="1"/>
  <c r="M157" i="21" s="1"/>
  <c r="K158" i="21" a="1"/>
  <c r="K158" i="21" s="1"/>
  <c r="L158" i="21" a="1"/>
  <c r="L158" i="21" s="1"/>
  <c r="M158" i="21" a="1"/>
  <c r="M158" i="21" s="1"/>
  <c r="K159" i="21" a="1"/>
  <c r="K159" i="21" s="1"/>
  <c r="L159" i="21" a="1"/>
  <c r="L159" i="21" s="1"/>
  <c r="M159" i="21" a="1"/>
  <c r="M159" i="21" s="1"/>
  <c r="K160" i="21" a="1"/>
  <c r="K160" i="21" s="1"/>
  <c r="L160" i="21" a="1"/>
  <c r="L160" i="21" s="1"/>
  <c r="M160" i="21" a="1"/>
  <c r="M160" i="21" s="1"/>
  <c r="K161" i="21" a="1"/>
  <c r="K161" i="21" s="1"/>
  <c r="L161" i="21" a="1"/>
  <c r="L161" i="21" s="1"/>
  <c r="M161" i="21" a="1"/>
  <c r="M161" i="21" s="1"/>
  <c r="K162" i="21" a="1"/>
  <c r="K162" i="21" s="1"/>
  <c r="L162" i="21" a="1"/>
  <c r="L162" i="21" s="1"/>
  <c r="M162" i="21" a="1"/>
  <c r="M162" i="21" s="1"/>
  <c r="K163" i="21" a="1"/>
  <c r="K163" i="21" s="1"/>
  <c r="L163" i="21" a="1"/>
  <c r="L163" i="21" s="1"/>
  <c r="M163" i="21" a="1"/>
  <c r="M163" i="21" s="1"/>
  <c r="K164" i="21" a="1"/>
  <c r="K164" i="21" s="1"/>
  <c r="L164" i="21" a="1"/>
  <c r="L164" i="21" s="1"/>
  <c r="M164" i="21" a="1"/>
  <c r="M164" i="21" s="1"/>
  <c r="K165" i="21" a="1"/>
  <c r="K165" i="21" s="1"/>
  <c r="L165" i="21" a="1"/>
  <c r="L165" i="21" s="1"/>
  <c r="M165" i="21" a="1"/>
  <c r="M165" i="21" s="1"/>
  <c r="K166" i="21" a="1"/>
  <c r="K166" i="21" s="1"/>
  <c r="L166" i="21" a="1"/>
  <c r="L166" i="21" s="1"/>
  <c r="M166" i="21" a="1"/>
  <c r="M166" i="21" s="1"/>
  <c r="K167" i="21" a="1"/>
  <c r="K167" i="21" s="1"/>
  <c r="L167" i="21" a="1"/>
  <c r="L167" i="21" s="1"/>
  <c r="M167" i="21" a="1"/>
  <c r="M167" i="21" s="1"/>
  <c r="K168" i="21" a="1"/>
  <c r="K168" i="21" s="1"/>
  <c r="L168" i="21" a="1"/>
  <c r="L168" i="21" s="1"/>
  <c r="M168" i="21" a="1"/>
  <c r="M168" i="21" s="1"/>
  <c r="K169" i="21" a="1"/>
  <c r="K169" i="21" s="1"/>
  <c r="L169" i="21" a="1"/>
  <c r="L169" i="21" s="1"/>
  <c r="M169" i="21" a="1"/>
  <c r="M169" i="21" s="1"/>
  <c r="K170" i="21" a="1"/>
  <c r="K170" i="21" s="1"/>
  <c r="L170" i="21" a="1"/>
  <c r="L170" i="21" s="1"/>
  <c r="M170" i="21" a="1"/>
  <c r="M170" i="21" s="1"/>
  <c r="K171" i="21" a="1"/>
  <c r="K171" i="21" s="1"/>
  <c r="L171" i="21" a="1"/>
  <c r="L171" i="21" s="1"/>
  <c r="M171" i="21" a="1"/>
  <c r="M171" i="21" s="1"/>
  <c r="K172" i="21" a="1"/>
  <c r="K172" i="21" s="1"/>
  <c r="L172" i="21" a="1"/>
  <c r="L172" i="21" s="1"/>
  <c r="M172" i="21" a="1"/>
  <c r="M172" i="21" s="1"/>
  <c r="K173" i="21" a="1"/>
  <c r="K173" i="21" s="1"/>
  <c r="L173" i="21" a="1"/>
  <c r="L173" i="21" s="1"/>
  <c r="M173" i="21" a="1"/>
  <c r="M173" i="21" s="1"/>
  <c r="K174" i="21" a="1"/>
  <c r="K174" i="21" s="1"/>
  <c r="L174" i="21" a="1"/>
  <c r="L174" i="21" s="1"/>
  <c r="M174" i="21" a="1"/>
  <c r="M174" i="21" s="1"/>
  <c r="K175" i="21" a="1"/>
  <c r="K175" i="21" s="1"/>
  <c r="L175" i="21" a="1"/>
  <c r="L175" i="21" s="1"/>
  <c r="M175" i="21" a="1"/>
  <c r="M175" i="21" s="1"/>
  <c r="K176" i="21" a="1"/>
  <c r="K176" i="21" s="1"/>
  <c r="L176" i="21" a="1"/>
  <c r="L176" i="21" s="1"/>
  <c r="M176" i="21" a="1"/>
  <c r="M176" i="21" s="1"/>
  <c r="K177" i="21" a="1"/>
  <c r="K177" i="21" s="1"/>
  <c r="L177" i="21" a="1"/>
  <c r="L177" i="21" s="1"/>
  <c r="M177" i="21" a="1"/>
  <c r="M177" i="21" s="1"/>
  <c r="K178" i="21" a="1"/>
  <c r="K178" i="21" s="1"/>
  <c r="L178" i="21" a="1"/>
  <c r="L178" i="21" s="1"/>
  <c r="M178" i="21" a="1"/>
  <c r="M178" i="21" s="1"/>
  <c r="K179" i="21" a="1"/>
  <c r="K179" i="21" s="1"/>
  <c r="L179" i="21" a="1"/>
  <c r="L179" i="21" s="1"/>
  <c r="M179" i="21" a="1"/>
  <c r="M179" i="21" s="1"/>
  <c r="K180" i="21" a="1"/>
  <c r="K180" i="21" s="1"/>
  <c r="L180" i="21" a="1"/>
  <c r="L180" i="21" s="1"/>
  <c r="M180" i="21" a="1"/>
  <c r="M180" i="21" s="1"/>
  <c r="K181" i="21" a="1"/>
  <c r="K181" i="21" s="1"/>
  <c r="L181" i="21" a="1"/>
  <c r="L181" i="21" s="1"/>
  <c r="M181" i="21" a="1"/>
  <c r="M181" i="21" s="1"/>
  <c r="K182" i="21" a="1"/>
  <c r="K182" i="21" s="1"/>
  <c r="L182" i="21" a="1"/>
  <c r="L182" i="21" s="1"/>
  <c r="M182" i="21" a="1"/>
  <c r="M182" i="21" s="1"/>
  <c r="K183" i="21" a="1"/>
  <c r="K183" i="21" s="1"/>
  <c r="L183" i="21" a="1"/>
  <c r="L183" i="21" s="1"/>
  <c r="M183" i="21" a="1"/>
  <c r="M183" i="21" s="1"/>
  <c r="K184" i="21" a="1"/>
  <c r="K184" i="21" s="1"/>
  <c r="L184" i="21" a="1"/>
  <c r="L184" i="21" s="1"/>
  <c r="M184" i="21" a="1"/>
  <c r="M184" i="21" s="1"/>
  <c r="K185" i="21" a="1"/>
  <c r="K185" i="21" s="1"/>
  <c r="L185" i="21" a="1"/>
  <c r="L185" i="21" s="1"/>
  <c r="M185" i="21" a="1"/>
  <c r="M185" i="21" s="1"/>
  <c r="K186" i="21" a="1"/>
  <c r="K186" i="21" s="1"/>
  <c r="L186" i="21" a="1"/>
  <c r="L186" i="21" s="1"/>
  <c r="M186" i="21" a="1"/>
  <c r="M186" i="21" s="1"/>
  <c r="K187" i="21" a="1"/>
  <c r="K187" i="21" s="1"/>
  <c r="L187" i="21" a="1"/>
  <c r="L187" i="21" s="1"/>
  <c r="M187" i="21" a="1"/>
  <c r="M187" i="21" s="1"/>
  <c r="K188" i="21" a="1"/>
  <c r="K188" i="21" s="1"/>
  <c r="L188" i="21" a="1"/>
  <c r="L188" i="21" s="1"/>
  <c r="M188" i="21" a="1"/>
  <c r="M188" i="21" s="1"/>
  <c r="K189" i="21" a="1"/>
  <c r="K189" i="21" s="1"/>
  <c r="L189" i="21" a="1"/>
  <c r="L189" i="21" s="1"/>
  <c r="M189" i="21" a="1"/>
  <c r="M189" i="21" s="1"/>
  <c r="K190" i="21" a="1"/>
  <c r="K190" i="21" s="1"/>
  <c r="L190" i="21" a="1"/>
  <c r="L190" i="21" s="1"/>
  <c r="M190" i="21" a="1"/>
  <c r="M190" i="21" s="1"/>
  <c r="K191" i="21" a="1"/>
  <c r="K191" i="21" s="1"/>
  <c r="L191" i="21" a="1"/>
  <c r="L191" i="21" s="1"/>
  <c r="M191" i="21" a="1"/>
  <c r="M191" i="21" s="1"/>
  <c r="K192" i="21" a="1"/>
  <c r="K192" i="21" s="1"/>
  <c r="L192" i="21" a="1"/>
  <c r="L192" i="21" s="1"/>
  <c r="M192" i="21" a="1"/>
  <c r="M192" i="21" s="1"/>
  <c r="K193" i="21" a="1"/>
  <c r="K193" i="21" s="1"/>
  <c r="L193" i="21" a="1"/>
  <c r="L193" i="21" s="1"/>
  <c r="M193" i="21" a="1"/>
  <c r="M193" i="21" s="1"/>
  <c r="K194" i="21" a="1"/>
  <c r="K194" i="21" s="1"/>
  <c r="L194" i="21" a="1"/>
  <c r="L194" i="21" s="1"/>
  <c r="M194" i="21" a="1"/>
  <c r="M194" i="21" s="1"/>
  <c r="K195" i="21" a="1"/>
  <c r="K195" i="21" s="1"/>
  <c r="L195" i="21" a="1"/>
  <c r="L195" i="21" s="1"/>
  <c r="M195" i="21" a="1"/>
  <c r="M195" i="21" s="1"/>
  <c r="K196" i="21" a="1"/>
  <c r="K196" i="21" s="1"/>
  <c r="L196" i="21" a="1"/>
  <c r="L196" i="21" s="1"/>
  <c r="M196" i="21" a="1"/>
  <c r="M196" i="21" s="1"/>
  <c r="K197" i="21" a="1"/>
  <c r="K197" i="21" s="1"/>
  <c r="L197" i="21" a="1"/>
  <c r="L197" i="21" s="1"/>
  <c r="M197" i="21" a="1"/>
  <c r="M197" i="21" s="1"/>
  <c r="K198" i="21" a="1"/>
  <c r="K198" i="21" s="1"/>
  <c r="L198" i="21" a="1"/>
  <c r="L198" i="21" s="1"/>
  <c r="M198" i="21" a="1"/>
  <c r="M198" i="21" s="1"/>
  <c r="K199" i="21" a="1"/>
  <c r="K199" i="21" s="1"/>
  <c r="L199" i="21" a="1"/>
  <c r="L199" i="21" s="1"/>
  <c r="M199" i="21" a="1"/>
  <c r="M199" i="21" s="1"/>
  <c r="K200" i="21" a="1"/>
  <c r="K200" i="21" s="1"/>
  <c r="L200" i="21" a="1"/>
  <c r="L200" i="21" s="1"/>
  <c r="M200" i="21" a="1"/>
  <c r="M200" i="21" s="1"/>
  <c r="K201" i="21" a="1"/>
  <c r="K201" i="21" s="1"/>
  <c r="L201" i="21" a="1"/>
  <c r="L201" i="21" s="1"/>
  <c r="M201" i="21" a="1"/>
  <c r="M201" i="21" s="1"/>
  <c r="K202" i="21" a="1"/>
  <c r="K202" i="21" s="1"/>
  <c r="L202" i="21" a="1"/>
  <c r="L202" i="21" s="1"/>
  <c r="M202" i="21" a="1"/>
  <c r="M202" i="21" s="1"/>
  <c r="K203" i="21" a="1"/>
  <c r="K203" i="21" s="1"/>
  <c r="L203" i="21" a="1"/>
  <c r="L203" i="21" s="1"/>
  <c r="M203" i="21" a="1"/>
  <c r="M203" i="21" s="1"/>
  <c r="K204" i="21" a="1"/>
  <c r="K204" i="21" s="1"/>
  <c r="L204" i="21" a="1"/>
  <c r="L204" i="21" s="1"/>
  <c r="M204" i="21" a="1"/>
  <c r="M204" i="21" s="1"/>
  <c r="K205" i="21" a="1"/>
  <c r="K205" i="21" s="1"/>
  <c r="L205" i="21" a="1"/>
  <c r="L205" i="21" s="1"/>
  <c r="M205" i="21" a="1"/>
  <c r="M205" i="21" s="1"/>
  <c r="K206" i="21" a="1"/>
  <c r="K206" i="21" s="1"/>
  <c r="L206" i="21" a="1"/>
  <c r="L206" i="21" s="1"/>
  <c r="M206" i="21" a="1"/>
  <c r="M206" i="21" s="1"/>
  <c r="K207" i="21" a="1"/>
  <c r="K207" i="21" s="1"/>
  <c r="L207" i="21" a="1"/>
  <c r="L207" i="21" s="1"/>
  <c r="M207" i="21" a="1"/>
  <c r="M207" i="21" s="1"/>
  <c r="K208" i="21" a="1"/>
  <c r="K208" i="21" s="1"/>
  <c r="L208" i="21" a="1"/>
  <c r="L208" i="21" s="1"/>
  <c r="M208" i="21" a="1"/>
  <c r="M208" i="21" s="1"/>
  <c r="K209" i="21" a="1"/>
  <c r="K209" i="21" s="1"/>
  <c r="L209" i="21" a="1"/>
  <c r="L209" i="21" s="1"/>
  <c r="M209" i="21" a="1"/>
  <c r="M209" i="21" s="1"/>
  <c r="K210" i="21" a="1"/>
  <c r="K210" i="21" s="1"/>
  <c r="L210" i="21" a="1"/>
  <c r="L210" i="21" s="1"/>
  <c r="M210" i="21" a="1"/>
  <c r="M210" i="21" s="1"/>
  <c r="K211" i="21" a="1"/>
  <c r="K211" i="21" s="1"/>
  <c r="L211" i="21" a="1"/>
  <c r="L211" i="21" s="1"/>
  <c r="M211" i="21" a="1"/>
  <c r="M211" i="21" s="1"/>
  <c r="K212" i="21" a="1"/>
  <c r="K212" i="21" s="1"/>
  <c r="L212" i="21" a="1"/>
  <c r="L212" i="21" s="1"/>
  <c r="M212" i="21" a="1"/>
  <c r="M212" i="21" s="1"/>
  <c r="K213" i="21" a="1"/>
  <c r="K213" i="21" s="1"/>
  <c r="L213" i="21" a="1"/>
  <c r="L213" i="21" s="1"/>
  <c r="M213" i="21" a="1"/>
  <c r="M213" i="21" s="1"/>
  <c r="K214" i="21" a="1"/>
  <c r="K214" i="21" s="1"/>
  <c r="L214" i="21" a="1"/>
  <c r="L214" i="21" s="1"/>
  <c r="M214" i="21" a="1"/>
  <c r="M214" i="21" s="1"/>
  <c r="K215" i="21" a="1"/>
  <c r="K215" i="21" s="1"/>
  <c r="L215" i="21" a="1"/>
  <c r="L215" i="21" s="1"/>
  <c r="M215" i="21" a="1"/>
  <c r="M215" i="21" s="1"/>
  <c r="K216" i="21" a="1"/>
  <c r="K216" i="21" s="1"/>
  <c r="L216" i="21" a="1"/>
  <c r="L216" i="21" s="1"/>
  <c r="M216" i="21" a="1"/>
  <c r="M216" i="21" s="1"/>
  <c r="K217" i="21" a="1"/>
  <c r="K217" i="21" s="1"/>
  <c r="L217" i="21" a="1"/>
  <c r="L217" i="21" s="1"/>
  <c r="M217" i="21" a="1"/>
  <c r="M217" i="21" s="1"/>
  <c r="K218" i="21" a="1"/>
  <c r="K218" i="21" s="1"/>
  <c r="L218" i="21" a="1"/>
  <c r="L218" i="21" s="1"/>
  <c r="M218" i="21" a="1"/>
  <c r="M218" i="21" s="1"/>
  <c r="K219" i="21" a="1"/>
  <c r="K219" i="21" s="1"/>
  <c r="L219" i="21" a="1"/>
  <c r="L219" i="21" s="1"/>
  <c r="M219" i="21" a="1"/>
  <c r="M219" i="21" s="1"/>
  <c r="K220" i="21" a="1"/>
  <c r="K220" i="21" s="1"/>
  <c r="L220" i="21" a="1"/>
  <c r="L220" i="21" s="1"/>
  <c r="M220" i="21" a="1"/>
  <c r="M220" i="21" s="1"/>
  <c r="K221" i="21" a="1"/>
  <c r="K221" i="21" s="1"/>
  <c r="L221" i="21" a="1"/>
  <c r="L221" i="21" s="1"/>
  <c r="M221" i="21" a="1"/>
  <c r="M221" i="21" s="1"/>
  <c r="K222" i="21" a="1"/>
  <c r="K222" i="21" s="1"/>
  <c r="L222" i="21" a="1"/>
  <c r="L222" i="21" s="1"/>
  <c r="M222" i="21" a="1"/>
  <c r="M222" i="21" s="1"/>
  <c r="K223" i="21" a="1"/>
  <c r="K223" i="21" s="1"/>
  <c r="L223" i="21" a="1"/>
  <c r="L223" i="21" s="1"/>
  <c r="M223" i="21" a="1"/>
  <c r="M223" i="21" s="1"/>
  <c r="K224" i="21" a="1"/>
  <c r="K224" i="21" s="1"/>
  <c r="L224" i="21" a="1"/>
  <c r="L224" i="21" s="1"/>
  <c r="M224" i="21" a="1"/>
  <c r="M224" i="21" s="1"/>
  <c r="K225" i="21" a="1"/>
  <c r="K225" i="21" s="1"/>
  <c r="L225" i="21" a="1"/>
  <c r="L225" i="21" s="1"/>
  <c r="M225" i="21" a="1"/>
  <c r="M225" i="21" s="1"/>
  <c r="K226" i="21" a="1"/>
  <c r="K226" i="21" s="1"/>
  <c r="L226" i="21" a="1"/>
  <c r="L226" i="21" s="1"/>
  <c r="M226" i="21" a="1"/>
  <c r="M226" i="21" s="1"/>
  <c r="K227" i="21" a="1"/>
  <c r="K227" i="21" s="1"/>
  <c r="L227" i="21" a="1"/>
  <c r="L227" i="21" s="1"/>
  <c r="M227" i="21" a="1"/>
  <c r="M227" i="21" s="1"/>
  <c r="K228" i="21" a="1"/>
  <c r="K228" i="21" s="1"/>
  <c r="L228" i="21" a="1"/>
  <c r="L228" i="21" s="1"/>
  <c r="M228" i="21" a="1"/>
  <c r="M228" i="21" s="1"/>
  <c r="K229" i="21" a="1"/>
  <c r="K229" i="21" s="1"/>
  <c r="L229" i="21" a="1"/>
  <c r="L229" i="21" s="1"/>
  <c r="M229" i="21" a="1"/>
  <c r="M229" i="21" s="1"/>
  <c r="K230" i="21" a="1"/>
  <c r="K230" i="21" s="1"/>
  <c r="L230" i="21" a="1"/>
  <c r="L230" i="21" s="1"/>
  <c r="M230" i="21" a="1"/>
  <c r="M230" i="21" s="1"/>
  <c r="K231" i="21" a="1"/>
  <c r="K231" i="21" s="1"/>
  <c r="L231" i="21" a="1"/>
  <c r="L231" i="21" s="1"/>
  <c r="M231" i="21" a="1"/>
  <c r="M231" i="21" s="1"/>
  <c r="K232" i="21" a="1"/>
  <c r="K232" i="21" s="1"/>
  <c r="L232" i="21" a="1"/>
  <c r="L232" i="21" s="1"/>
  <c r="M232" i="21" a="1"/>
  <c r="M232" i="21" s="1"/>
  <c r="K233" i="21" a="1"/>
  <c r="K233" i="21" s="1"/>
  <c r="L233" i="21" a="1"/>
  <c r="L233" i="21" s="1"/>
  <c r="M233" i="21" a="1"/>
  <c r="M233" i="21" s="1"/>
  <c r="K234" i="21" a="1"/>
  <c r="K234" i="21" s="1"/>
  <c r="L234" i="21" a="1"/>
  <c r="L234" i="21" s="1"/>
  <c r="M234" i="21" a="1"/>
  <c r="M234" i="21" s="1"/>
  <c r="K235" i="21" a="1"/>
  <c r="K235" i="21" s="1"/>
  <c r="L235" i="21" a="1"/>
  <c r="L235" i="21" s="1"/>
  <c r="M235" i="21" a="1"/>
  <c r="M235" i="21" s="1"/>
  <c r="K236" i="21" a="1"/>
  <c r="K236" i="21" s="1"/>
  <c r="L236" i="21" a="1"/>
  <c r="L236" i="21" s="1"/>
  <c r="M236" i="21" a="1"/>
  <c r="M236" i="21" s="1"/>
  <c r="K237" i="21" a="1"/>
  <c r="K237" i="21" s="1"/>
  <c r="L237" i="21" a="1"/>
  <c r="L237" i="21" s="1"/>
  <c r="M237" i="21" a="1"/>
  <c r="M237" i="21" s="1"/>
  <c r="K238" i="21" a="1"/>
  <c r="K238" i="21" s="1"/>
  <c r="L238" i="21" a="1"/>
  <c r="L238" i="21" s="1"/>
  <c r="M238" i="21" a="1"/>
  <c r="M238" i="21" s="1"/>
  <c r="K239" i="21" a="1"/>
  <c r="K239" i="21" s="1"/>
  <c r="L239" i="21" a="1"/>
  <c r="L239" i="21" s="1"/>
  <c r="M239" i="21" a="1"/>
  <c r="M239" i="21" s="1"/>
  <c r="K240" i="21" a="1"/>
  <c r="K240" i="21" s="1"/>
  <c r="L240" i="21" a="1"/>
  <c r="L240" i="21" s="1"/>
  <c r="M240" i="21" a="1"/>
  <c r="M240" i="21" s="1"/>
  <c r="K241" i="21" a="1"/>
  <c r="K241" i="21" s="1"/>
  <c r="L241" i="21" a="1"/>
  <c r="L241" i="21" s="1"/>
  <c r="M241" i="21" a="1"/>
  <c r="M241" i="21" s="1"/>
  <c r="K242" i="21" a="1"/>
  <c r="K242" i="21" s="1"/>
  <c r="L242" i="21" a="1"/>
  <c r="L242" i="21" s="1"/>
  <c r="M242" i="21" a="1"/>
  <c r="M242" i="21" s="1"/>
  <c r="K243" i="21" a="1"/>
  <c r="K243" i="21" s="1"/>
  <c r="L243" i="21" a="1"/>
  <c r="L243" i="21" s="1"/>
  <c r="M243" i="21" a="1"/>
  <c r="M243" i="21" s="1"/>
  <c r="K244" i="21" a="1"/>
  <c r="K244" i="21" s="1"/>
  <c r="L244" i="21" a="1"/>
  <c r="L244" i="21" s="1"/>
  <c r="M244" i="21" a="1"/>
  <c r="M244" i="21" s="1"/>
  <c r="K245" i="21" a="1"/>
  <c r="K245" i="21" s="1"/>
  <c r="L245" i="21" a="1"/>
  <c r="L245" i="21" s="1"/>
  <c r="M245" i="21" a="1"/>
  <c r="M245" i="21" s="1"/>
  <c r="K246" i="21" a="1"/>
  <c r="K246" i="21" s="1"/>
  <c r="L246" i="21" a="1"/>
  <c r="L246" i="21" s="1"/>
  <c r="M246" i="21" a="1"/>
  <c r="M246" i="21" s="1"/>
  <c r="K247" i="21" a="1"/>
  <c r="K247" i="21" s="1"/>
  <c r="L247" i="21" a="1"/>
  <c r="L247" i="21" s="1"/>
  <c r="M247" i="21" a="1"/>
  <c r="M247" i="21" s="1"/>
  <c r="K248" i="21" a="1"/>
  <c r="K248" i="21" s="1"/>
  <c r="L248" i="21" a="1"/>
  <c r="L248" i="21" s="1"/>
  <c r="M248" i="21" a="1"/>
  <c r="M248" i="21" s="1"/>
  <c r="K249" i="21" a="1"/>
  <c r="K249" i="21" s="1"/>
  <c r="L249" i="21" a="1"/>
  <c r="L249" i="21" s="1"/>
  <c r="M249" i="21" a="1"/>
  <c r="M249" i="21" s="1"/>
  <c r="L149" i="21" a="1"/>
  <c r="L149" i="21" s="1"/>
  <c r="M149" i="21" a="1"/>
  <c r="M149" i="21" s="1"/>
  <c r="K149" i="21" a="1"/>
  <c r="K149" i="21" s="1"/>
  <c r="P259" i="21" a="1"/>
  <c r="P259" i="21" s="1"/>
  <c r="Q259" i="21" a="1"/>
  <c r="Q259" i="21" s="1"/>
  <c r="A79" i="23" s="1"/>
  <c r="R259" i="21" a="1"/>
  <c r="R259" i="21" s="1"/>
  <c r="N79" i="23" s="1"/>
  <c r="P260" i="21" a="1"/>
  <c r="P260" i="21" s="1"/>
  <c r="Q260" i="21" a="1"/>
  <c r="Q260" i="21" s="1"/>
  <c r="A80" i="23" s="1"/>
  <c r="R260" i="21" a="1"/>
  <c r="R260" i="21" s="1"/>
  <c r="N80" i="23" s="1"/>
  <c r="P261" i="21" a="1"/>
  <c r="P261" i="21" s="1"/>
  <c r="Q261" i="21" a="1"/>
  <c r="Q261" i="21" s="1"/>
  <c r="A81" i="23" s="1"/>
  <c r="R261" i="21" a="1"/>
  <c r="R261" i="21" s="1"/>
  <c r="N81" i="23" s="1"/>
  <c r="P262" i="21" a="1"/>
  <c r="P262" i="21" s="1"/>
  <c r="Q262" i="21" a="1"/>
  <c r="Q262" i="21" s="1"/>
  <c r="A82" i="23" s="1"/>
  <c r="R262" i="21" a="1"/>
  <c r="R262" i="21" s="1"/>
  <c r="N82" i="23" s="1"/>
  <c r="P263" i="21" a="1"/>
  <c r="P263" i="21" s="1"/>
  <c r="Q263" i="21" a="1"/>
  <c r="Q263" i="21" s="1"/>
  <c r="A83" i="23" s="1"/>
  <c r="R263" i="21" a="1"/>
  <c r="R263" i="21" s="1"/>
  <c r="N83" i="23" s="1"/>
  <c r="P264" i="21" a="1"/>
  <c r="P264" i="21" s="1"/>
  <c r="Q264" i="21" a="1"/>
  <c r="Q264" i="21" s="1"/>
  <c r="A84" i="23" s="1"/>
  <c r="R264" i="21" a="1"/>
  <c r="R264" i="21" s="1"/>
  <c r="N84" i="23" s="1"/>
  <c r="P265" i="21" a="1"/>
  <c r="P265" i="21" s="1"/>
  <c r="Q265" i="21" a="1"/>
  <c r="Q265" i="21" s="1"/>
  <c r="A85" i="23" s="1"/>
  <c r="R265" i="21" a="1"/>
  <c r="R265" i="21" s="1"/>
  <c r="N85" i="23" s="1"/>
  <c r="P266" i="21" a="1"/>
  <c r="P266" i="21" s="1"/>
  <c r="Q266" i="21" a="1"/>
  <c r="Q266" i="21" s="1"/>
  <c r="A147" i="23" s="1"/>
  <c r="R266" i="21" a="1"/>
  <c r="R266" i="21" s="1"/>
  <c r="N147" i="23" s="1"/>
  <c r="P267" i="21" a="1"/>
  <c r="P267" i="21" s="1"/>
  <c r="Q267" i="21" a="1"/>
  <c r="Q267" i="21" s="1"/>
  <c r="A148" i="23" s="1"/>
  <c r="R267" i="21" a="1"/>
  <c r="R267" i="21" s="1"/>
  <c r="N148" i="23" s="1"/>
  <c r="P268" i="21" a="1"/>
  <c r="P268" i="21" s="1"/>
  <c r="Q268" i="21" a="1"/>
  <c r="Q268" i="21" s="1"/>
  <c r="A149" i="23" s="1"/>
  <c r="R268" i="21" a="1"/>
  <c r="R268" i="21" s="1"/>
  <c r="N149" i="23" s="1"/>
  <c r="P269" i="21" a="1"/>
  <c r="P269" i="21" s="1"/>
  <c r="Q269" i="21" a="1"/>
  <c r="Q269" i="21" s="1"/>
  <c r="A150" i="23" s="1"/>
  <c r="R269" i="21" a="1"/>
  <c r="R269" i="21" s="1"/>
  <c r="N150" i="23" s="1"/>
  <c r="P270" i="21" a="1"/>
  <c r="P270" i="21" s="1"/>
  <c r="Q270" i="21" a="1"/>
  <c r="Q270" i="21" s="1"/>
  <c r="A151" i="23" s="1"/>
  <c r="R270" i="21" a="1"/>
  <c r="R270" i="21" s="1"/>
  <c r="N151" i="23" s="1"/>
  <c r="P271" i="21" a="1"/>
  <c r="P271" i="21" s="1"/>
  <c r="Q271" i="21" a="1"/>
  <c r="Q271" i="21" s="1"/>
  <c r="A152" i="23" s="1"/>
  <c r="R271" i="21" a="1"/>
  <c r="R271" i="21" s="1"/>
  <c r="N152" i="23" s="1"/>
  <c r="P272" i="21" a="1"/>
  <c r="P272" i="21" s="1"/>
  <c r="Q272" i="21" a="1"/>
  <c r="Q272" i="21" s="1"/>
  <c r="A153" i="23" s="1"/>
  <c r="R272" i="21" a="1"/>
  <c r="R272" i="21" s="1"/>
  <c r="N153" i="23" s="1"/>
  <c r="P273" i="21" a="1"/>
  <c r="P273" i="21" s="1"/>
  <c r="Q273" i="21" a="1"/>
  <c r="Q273" i="21" s="1"/>
  <c r="A154" i="23" s="1"/>
  <c r="R273" i="21" a="1"/>
  <c r="R273" i="21" s="1"/>
  <c r="N154" i="23" s="1"/>
  <c r="P274" i="21" a="1"/>
  <c r="P274" i="21" s="1"/>
  <c r="Q274" i="21" a="1"/>
  <c r="Q274" i="21" s="1"/>
  <c r="A194" i="23" s="1"/>
  <c r="R274" i="21" a="1"/>
  <c r="R274" i="21" s="1"/>
  <c r="N194" i="23" s="1"/>
  <c r="P275" i="21" a="1"/>
  <c r="P275" i="21" s="1"/>
  <c r="Q275" i="21" a="1"/>
  <c r="Q275" i="21" s="1"/>
  <c r="A195" i="23" s="1"/>
  <c r="R275" i="21" a="1"/>
  <c r="R275" i="21" s="1"/>
  <c r="N195" i="23" s="1"/>
  <c r="P276" i="21" a="1"/>
  <c r="P276" i="21" s="1"/>
  <c r="Q276" i="21" a="1"/>
  <c r="Q276" i="21" s="1"/>
  <c r="A196" i="23" s="1"/>
  <c r="R276" i="21" a="1"/>
  <c r="R276" i="21" s="1"/>
  <c r="N196" i="23" s="1"/>
  <c r="P277" i="21" a="1"/>
  <c r="P277" i="21" s="1"/>
  <c r="Q277" i="21" a="1"/>
  <c r="Q277" i="21" s="1"/>
  <c r="A197" i="23" s="1"/>
  <c r="R277" i="21" a="1"/>
  <c r="R277" i="21" s="1"/>
  <c r="N197" i="23" s="1"/>
  <c r="P278" i="21" a="1"/>
  <c r="P278" i="21" s="1"/>
  <c r="Q278" i="21" a="1"/>
  <c r="Q278" i="21" s="1"/>
  <c r="A198" i="23" s="1"/>
  <c r="R278" i="21" a="1"/>
  <c r="R278" i="21" s="1"/>
  <c r="N198" i="23" s="1"/>
  <c r="P279" i="21" a="1"/>
  <c r="P279" i="21" s="1"/>
  <c r="Q279" i="21" a="1"/>
  <c r="Q279" i="21" s="1"/>
  <c r="A199" i="23" s="1"/>
  <c r="R279" i="21" a="1"/>
  <c r="R279" i="21" s="1"/>
  <c r="N199" i="23" s="1"/>
  <c r="P280" i="21" a="1"/>
  <c r="P280" i="21" s="1"/>
  <c r="Q280" i="21" a="1"/>
  <c r="Q280" i="21" s="1"/>
  <c r="A200" i="23" s="1"/>
  <c r="R280" i="21" a="1"/>
  <c r="R280" i="21" s="1"/>
  <c r="N200" i="23" s="1"/>
  <c r="P281" i="21" a="1"/>
  <c r="P281" i="21" s="1"/>
  <c r="Q281" i="21" a="1"/>
  <c r="Q281" i="21" s="1"/>
  <c r="A201" i="23" s="1"/>
  <c r="R281" i="21" a="1"/>
  <c r="R281" i="21" s="1"/>
  <c r="N201" i="23" s="1"/>
  <c r="P282" i="21" a="1"/>
  <c r="P282" i="21" s="1"/>
  <c r="Q282" i="21" a="1"/>
  <c r="Q282" i="21" s="1"/>
  <c r="A241" i="23" s="1"/>
  <c r="R282" i="21" a="1"/>
  <c r="R282" i="21" s="1"/>
  <c r="N241" i="23" s="1"/>
  <c r="P283" i="21" a="1"/>
  <c r="P283" i="21" s="1"/>
  <c r="Q283" i="21" a="1"/>
  <c r="Q283" i="21" s="1"/>
  <c r="A242" i="23" s="1"/>
  <c r="R283" i="21" a="1"/>
  <c r="R283" i="21" s="1"/>
  <c r="N242" i="23" s="1"/>
  <c r="P284" i="21" a="1"/>
  <c r="P284" i="21" s="1"/>
  <c r="Q284" i="21" a="1"/>
  <c r="Q284" i="21" s="1"/>
  <c r="A243" i="23" s="1"/>
  <c r="R284" i="21" a="1"/>
  <c r="R284" i="21" s="1"/>
  <c r="N243" i="23" s="1"/>
  <c r="P285" i="21" a="1"/>
  <c r="P285" i="21" s="1"/>
  <c r="Q285" i="21" a="1"/>
  <c r="Q285" i="21" s="1"/>
  <c r="A244" i="23" s="1"/>
  <c r="R285" i="21" a="1"/>
  <c r="R285" i="21" s="1"/>
  <c r="N244" i="23" s="1"/>
  <c r="P286" i="21" a="1"/>
  <c r="P286" i="21" s="1"/>
  <c r="Q286" i="21" a="1"/>
  <c r="Q286" i="21" s="1"/>
  <c r="A245" i="23" s="1"/>
  <c r="R286" i="21" a="1"/>
  <c r="R286" i="21" s="1"/>
  <c r="N245" i="23" s="1"/>
  <c r="P287" i="21" a="1"/>
  <c r="P287" i="21" s="1"/>
  <c r="Q287" i="21" a="1"/>
  <c r="Q287" i="21" s="1"/>
  <c r="A246" i="23" s="1"/>
  <c r="R287" i="21" a="1"/>
  <c r="R287" i="21" s="1"/>
  <c r="N246" i="23" s="1"/>
  <c r="P288" i="21" a="1"/>
  <c r="P288" i="21" s="1"/>
  <c r="Q288" i="21" a="1"/>
  <c r="Q288" i="21" s="1"/>
  <c r="A247" i="23" s="1"/>
  <c r="R288" i="21" a="1"/>
  <c r="R288" i="21" s="1"/>
  <c r="N247" i="23" s="1"/>
  <c r="P289" i="21" a="1"/>
  <c r="P289" i="21" s="1"/>
  <c r="Q289" i="21" a="1"/>
  <c r="Q289" i="21" s="1"/>
  <c r="A248" i="23" s="1"/>
  <c r="R289" i="21" a="1"/>
  <c r="R289" i="21" s="1"/>
  <c r="N248" i="23" s="1"/>
  <c r="P290" i="21" a="1"/>
  <c r="P290" i="21" s="1"/>
  <c r="Q290" i="21" a="1"/>
  <c r="Q290" i="21" s="1"/>
  <c r="A288" i="23" s="1"/>
  <c r="R290" i="21" a="1"/>
  <c r="R290" i="21" s="1"/>
  <c r="N288" i="23" s="1"/>
  <c r="P291" i="21" a="1"/>
  <c r="P291" i="21" s="1"/>
  <c r="Q291" i="21" a="1"/>
  <c r="Q291" i="21" s="1"/>
  <c r="A289" i="23" s="1"/>
  <c r="R291" i="21" a="1"/>
  <c r="R291" i="21" s="1"/>
  <c r="N289" i="23" s="1"/>
  <c r="P292" i="21" a="1"/>
  <c r="P292" i="21" s="1"/>
  <c r="Q292" i="21" a="1"/>
  <c r="Q292" i="21" s="1"/>
  <c r="A290" i="23" s="1"/>
  <c r="R292" i="21" a="1"/>
  <c r="R292" i="21" s="1"/>
  <c r="N290" i="23" s="1"/>
  <c r="P293" i="21" a="1"/>
  <c r="P293" i="21" s="1"/>
  <c r="Q293" i="21" a="1"/>
  <c r="Q293" i="21" s="1"/>
  <c r="A291" i="23" s="1"/>
  <c r="R293" i="21" a="1"/>
  <c r="R293" i="21" s="1"/>
  <c r="N291" i="23" s="1"/>
  <c r="P294" i="21" a="1"/>
  <c r="P294" i="21" s="1"/>
  <c r="Q294" i="21" a="1"/>
  <c r="Q294" i="21" s="1"/>
  <c r="A292" i="23" s="1"/>
  <c r="R294" i="21" a="1"/>
  <c r="R294" i="21" s="1"/>
  <c r="N292" i="23" s="1"/>
  <c r="P295" i="21" a="1"/>
  <c r="P295" i="21" s="1"/>
  <c r="Q295" i="21" a="1"/>
  <c r="Q295" i="21" s="1"/>
  <c r="A293" i="23" s="1"/>
  <c r="R295" i="21" a="1"/>
  <c r="R295" i="21" s="1"/>
  <c r="N293" i="23" s="1"/>
  <c r="P296" i="21" a="1"/>
  <c r="P296" i="21" s="1"/>
  <c r="Q296" i="21" a="1"/>
  <c r="Q296" i="21" s="1"/>
  <c r="A294" i="23" s="1"/>
  <c r="R296" i="21" a="1"/>
  <c r="R296" i="21" s="1"/>
  <c r="N294" i="23" s="1"/>
  <c r="P297" i="21" a="1"/>
  <c r="P297" i="21" s="1"/>
  <c r="Q297" i="21" a="1"/>
  <c r="Q297" i="21" s="1"/>
  <c r="A295" i="23" s="1"/>
  <c r="R297" i="21" a="1"/>
  <c r="R297" i="21" s="1"/>
  <c r="N295" i="23" s="1"/>
  <c r="P298" i="21" a="1"/>
  <c r="P298" i="21" s="1"/>
  <c r="Q298" i="21" a="1"/>
  <c r="Q298" i="21" s="1"/>
  <c r="A335" i="23" s="1"/>
  <c r="R298" i="21" a="1"/>
  <c r="R298" i="21" s="1"/>
  <c r="N335" i="23" s="1"/>
  <c r="P299" i="21" a="1"/>
  <c r="P299" i="21" s="1"/>
  <c r="Q299" i="21" a="1"/>
  <c r="Q299" i="21" s="1"/>
  <c r="A336" i="23" s="1"/>
  <c r="R299" i="21" a="1"/>
  <c r="R299" i="21" s="1"/>
  <c r="N336" i="23" s="1"/>
  <c r="P300" i="21" a="1"/>
  <c r="P300" i="21" s="1"/>
  <c r="Q300" i="21" a="1"/>
  <c r="Q300" i="21" s="1"/>
  <c r="A337" i="23" s="1"/>
  <c r="R300" i="21" a="1"/>
  <c r="R300" i="21" s="1"/>
  <c r="N337" i="23" s="1"/>
  <c r="P301" i="21" a="1"/>
  <c r="P301" i="21" s="1"/>
  <c r="Q301" i="21" a="1"/>
  <c r="Q301" i="21" s="1"/>
  <c r="A338" i="23" s="1"/>
  <c r="R301" i="21" a="1"/>
  <c r="R301" i="21" s="1"/>
  <c r="N338" i="23" s="1"/>
  <c r="P302" i="21" a="1"/>
  <c r="P302" i="21" s="1"/>
  <c r="Q302" i="21" a="1"/>
  <c r="Q302" i="21" s="1"/>
  <c r="A339" i="23" s="1"/>
  <c r="R302" i="21" a="1"/>
  <c r="R302" i="21" s="1"/>
  <c r="N339" i="23" s="1"/>
  <c r="P303" i="21" a="1"/>
  <c r="P303" i="21" s="1"/>
  <c r="Q303" i="21" a="1"/>
  <c r="Q303" i="21" s="1"/>
  <c r="A340" i="23" s="1"/>
  <c r="R303" i="21" a="1"/>
  <c r="R303" i="21" s="1"/>
  <c r="N340" i="23" s="1"/>
  <c r="P304" i="21" a="1"/>
  <c r="P304" i="21" s="1"/>
  <c r="Q304" i="21" a="1"/>
  <c r="Q304" i="21" s="1"/>
  <c r="A341" i="23" s="1"/>
  <c r="R304" i="21" a="1"/>
  <c r="R304" i="21" s="1"/>
  <c r="N341" i="23" s="1"/>
  <c r="P305" i="21" a="1"/>
  <c r="P305" i="21" s="1"/>
  <c r="Q305" i="21" a="1"/>
  <c r="Q305" i="21" s="1"/>
  <c r="A342" i="23" s="1"/>
  <c r="R305" i="21" a="1"/>
  <c r="R305" i="21" s="1"/>
  <c r="N342" i="23" s="1"/>
  <c r="P306" i="21" a="1"/>
  <c r="P306" i="21" s="1"/>
  <c r="Q306" i="21" a="1"/>
  <c r="Q306" i="21" s="1"/>
  <c r="A382" i="23" s="1"/>
  <c r="R306" i="21" a="1"/>
  <c r="R306" i="21" s="1"/>
  <c r="N382" i="23" s="1"/>
  <c r="P307" i="21" a="1"/>
  <c r="P307" i="21" s="1"/>
  <c r="Q307" i="21" a="1"/>
  <c r="Q307" i="21" s="1"/>
  <c r="A383" i="23" s="1"/>
  <c r="R307" i="21" a="1"/>
  <c r="R307" i="21" s="1"/>
  <c r="N383" i="23" s="1"/>
  <c r="P308" i="21" a="1"/>
  <c r="P308" i="21" s="1"/>
  <c r="Q308" i="21" a="1"/>
  <c r="Q308" i="21" s="1"/>
  <c r="A384" i="23" s="1"/>
  <c r="R308" i="21" a="1"/>
  <c r="R308" i="21" s="1"/>
  <c r="N384" i="23" s="1"/>
  <c r="P309" i="21" a="1"/>
  <c r="P309" i="21" s="1"/>
  <c r="Q309" i="21" a="1"/>
  <c r="Q309" i="21" s="1"/>
  <c r="A385" i="23" s="1"/>
  <c r="R309" i="21" a="1"/>
  <c r="R309" i="21" s="1"/>
  <c r="N385" i="23" s="1"/>
  <c r="P310" i="21" a="1"/>
  <c r="P310" i="21" s="1"/>
  <c r="Q310" i="21" a="1"/>
  <c r="Q310" i="21" s="1"/>
  <c r="A386" i="23" s="1"/>
  <c r="R310" i="21" a="1"/>
  <c r="R310" i="21" s="1"/>
  <c r="N386" i="23" s="1"/>
  <c r="P311" i="21" a="1"/>
  <c r="P311" i="21" s="1"/>
  <c r="Q311" i="21" a="1"/>
  <c r="Q311" i="21" s="1"/>
  <c r="A387" i="23" s="1"/>
  <c r="R311" i="21" a="1"/>
  <c r="R311" i="21" s="1"/>
  <c r="N387" i="23" s="1"/>
  <c r="P312" i="21" a="1"/>
  <c r="P312" i="21" s="1"/>
  <c r="Q312" i="21" a="1"/>
  <c r="Q312" i="21" s="1"/>
  <c r="A388" i="23" s="1"/>
  <c r="R312" i="21" a="1"/>
  <c r="R312" i="21" s="1"/>
  <c r="N388" i="23" s="1"/>
  <c r="P313" i="21" a="1"/>
  <c r="P313" i="21" s="1"/>
  <c r="Q313" i="21" a="1"/>
  <c r="Q313" i="21" s="1"/>
  <c r="A389" i="23" s="1"/>
  <c r="R313" i="21" a="1"/>
  <c r="R313" i="21" s="1"/>
  <c r="N389" i="23" s="1"/>
  <c r="P314" i="21" a="1"/>
  <c r="P314" i="21" s="1"/>
  <c r="Q314" i="21" a="1"/>
  <c r="Q314" i="21" s="1"/>
  <c r="A429" i="23" s="1"/>
  <c r="R314" i="21" a="1"/>
  <c r="R314" i="21" s="1"/>
  <c r="N429" i="23" s="1"/>
  <c r="P315" i="21" a="1"/>
  <c r="P315" i="21" s="1"/>
  <c r="Q315" i="21" a="1"/>
  <c r="Q315" i="21" s="1"/>
  <c r="A430" i="23" s="1"/>
  <c r="R315" i="21" a="1"/>
  <c r="R315" i="21" s="1"/>
  <c r="N430" i="23" s="1"/>
  <c r="P316" i="21" a="1"/>
  <c r="P316" i="21" s="1"/>
  <c r="Q316" i="21" a="1"/>
  <c r="Q316" i="21" s="1"/>
  <c r="A431" i="23" s="1"/>
  <c r="R316" i="21" a="1"/>
  <c r="R316" i="21" s="1"/>
  <c r="N431" i="23" s="1"/>
  <c r="P317" i="21" a="1"/>
  <c r="P317" i="21" s="1"/>
  <c r="Q317" i="21" a="1"/>
  <c r="Q317" i="21" s="1"/>
  <c r="A432" i="23" s="1"/>
  <c r="R317" i="21" a="1"/>
  <c r="R317" i="21" s="1"/>
  <c r="N432" i="23" s="1"/>
  <c r="P318" i="21" a="1"/>
  <c r="P318" i="21" s="1"/>
  <c r="Q318" i="21" a="1"/>
  <c r="Q318" i="21" s="1"/>
  <c r="A433" i="23" s="1"/>
  <c r="R318" i="21" a="1"/>
  <c r="R318" i="21" s="1"/>
  <c r="N433" i="23" s="1"/>
  <c r="P319" i="21" a="1"/>
  <c r="P319" i="21" s="1"/>
  <c r="Q319" i="21" a="1"/>
  <c r="Q319" i="21" s="1"/>
  <c r="A434" i="23" s="1"/>
  <c r="R319" i="21" a="1"/>
  <c r="R319" i="21" s="1"/>
  <c r="N434" i="23" s="1"/>
  <c r="P320" i="21" a="1"/>
  <c r="P320" i="21" s="1"/>
  <c r="Q320" i="21" a="1"/>
  <c r="Q320" i="21" s="1"/>
  <c r="A435" i="23" s="1"/>
  <c r="R320" i="21" a="1"/>
  <c r="R320" i="21" s="1"/>
  <c r="N435" i="23" s="1"/>
  <c r="P321" i="21" a="1"/>
  <c r="P321" i="21" s="1"/>
  <c r="Q321" i="21" a="1"/>
  <c r="Q321" i="21" s="1"/>
  <c r="A436" i="23" s="1"/>
  <c r="R321" i="21" a="1"/>
  <c r="R321" i="21" s="1"/>
  <c r="N436" i="23" s="1"/>
  <c r="P322" i="21" a="1"/>
  <c r="P322" i="21" s="1"/>
  <c r="Q322" i="21" a="1"/>
  <c r="Q322" i="21" s="1"/>
  <c r="R322" i="21" a="1"/>
  <c r="R322" i="21" s="1"/>
  <c r="P323" i="21" a="1"/>
  <c r="P323" i="21" s="1"/>
  <c r="Q323" i="21" a="1"/>
  <c r="Q323" i="21" s="1"/>
  <c r="A476" i="23" s="1"/>
  <c r="R323" i="21" a="1"/>
  <c r="R323" i="21" s="1"/>
  <c r="N476" i="23" s="1"/>
  <c r="P324" i="21" a="1"/>
  <c r="P324" i="21" s="1"/>
  <c r="Q324" i="21" a="1"/>
  <c r="Q324" i="21" s="1"/>
  <c r="A477" i="23" s="1"/>
  <c r="R324" i="21" a="1"/>
  <c r="R324" i="21" s="1"/>
  <c r="N477" i="23" s="1"/>
  <c r="P325" i="21" a="1"/>
  <c r="P325" i="21" s="1"/>
  <c r="Q325" i="21" a="1"/>
  <c r="Q325" i="21" s="1"/>
  <c r="A478" i="23" s="1"/>
  <c r="R325" i="21" a="1"/>
  <c r="R325" i="21" s="1"/>
  <c r="N478" i="23" s="1"/>
  <c r="P326" i="21" a="1"/>
  <c r="P326" i="21" s="1"/>
  <c r="Q326" i="21" a="1"/>
  <c r="Q326" i="21" s="1"/>
  <c r="A479" i="23" s="1"/>
  <c r="R326" i="21" a="1"/>
  <c r="R326" i="21" s="1"/>
  <c r="N479" i="23" s="1"/>
  <c r="P327" i="21" a="1"/>
  <c r="P327" i="21" s="1"/>
  <c r="Q327" i="21" a="1"/>
  <c r="Q327" i="21" s="1"/>
  <c r="A480" i="23" s="1"/>
  <c r="R327" i="21" a="1"/>
  <c r="R327" i="21" s="1"/>
  <c r="N480" i="23" s="1"/>
  <c r="P328" i="21" a="1"/>
  <c r="P328" i="21" s="1"/>
  <c r="Q328" i="21" a="1"/>
  <c r="Q328" i="21" s="1"/>
  <c r="A481" i="23" s="1"/>
  <c r="R328" i="21" a="1"/>
  <c r="R328" i="21" s="1"/>
  <c r="N481" i="23" s="1"/>
  <c r="P329" i="21" a="1"/>
  <c r="P329" i="21" s="1"/>
  <c r="Q329" i="21" a="1"/>
  <c r="Q329" i="21" s="1"/>
  <c r="A482" i="23" s="1"/>
  <c r="R329" i="21" a="1"/>
  <c r="R329" i="21" s="1"/>
  <c r="N482" i="23" s="1"/>
  <c r="P330" i="21" a="1"/>
  <c r="P330" i="21" s="1"/>
  <c r="Q330" i="21" a="1"/>
  <c r="Q330" i="21" s="1"/>
  <c r="A483" i="23" s="1"/>
  <c r="R330" i="21" a="1"/>
  <c r="R330" i="21" s="1"/>
  <c r="N483" i="23" s="1"/>
  <c r="P331" i="21" a="1"/>
  <c r="P331" i="21" s="1"/>
  <c r="Q331" i="21" a="1"/>
  <c r="Q331" i="21" s="1"/>
  <c r="A523" i="23" s="1"/>
  <c r="R331" i="21" a="1"/>
  <c r="R331" i="21" s="1"/>
  <c r="N523" i="23" s="1"/>
  <c r="P332" i="21" a="1"/>
  <c r="P332" i="21" s="1"/>
  <c r="Q332" i="21" a="1"/>
  <c r="Q332" i="21" s="1"/>
  <c r="A524" i="23" s="1"/>
  <c r="R332" i="21" a="1"/>
  <c r="R332" i="21" s="1"/>
  <c r="N524" i="23" s="1"/>
  <c r="P333" i="21" a="1"/>
  <c r="P333" i="21" s="1"/>
  <c r="Q333" i="21" a="1"/>
  <c r="Q333" i="21" s="1"/>
  <c r="A525" i="23" s="1"/>
  <c r="R333" i="21" a="1"/>
  <c r="R333" i="21" s="1"/>
  <c r="N525" i="23" s="1"/>
  <c r="P334" i="21" a="1"/>
  <c r="P334" i="21" s="1"/>
  <c r="Q334" i="21" a="1"/>
  <c r="Q334" i="21" s="1"/>
  <c r="A526" i="23" s="1"/>
  <c r="R334" i="21" a="1"/>
  <c r="R334" i="21" s="1"/>
  <c r="N526" i="23" s="1"/>
  <c r="P335" i="21" a="1"/>
  <c r="P335" i="21" s="1"/>
  <c r="Q335" i="21" a="1"/>
  <c r="Q335" i="21" s="1"/>
  <c r="A527" i="23" s="1"/>
  <c r="R335" i="21" a="1"/>
  <c r="R335" i="21" s="1"/>
  <c r="N527" i="23" s="1"/>
  <c r="P336" i="21" a="1"/>
  <c r="P336" i="21" s="1"/>
  <c r="Q336" i="21" a="1"/>
  <c r="Q336" i="21" s="1"/>
  <c r="A528" i="23" s="1"/>
  <c r="R336" i="21" a="1"/>
  <c r="R336" i="21" s="1"/>
  <c r="N528" i="23" s="1"/>
  <c r="P337" i="21" a="1"/>
  <c r="P337" i="21" s="1"/>
  <c r="Q337" i="21" a="1"/>
  <c r="Q337" i="21" s="1"/>
  <c r="A529" i="23" s="1"/>
  <c r="R337" i="21" a="1"/>
  <c r="R337" i="21" s="1"/>
  <c r="N529" i="23" s="1"/>
  <c r="P338" i="21" a="1"/>
  <c r="P338" i="21" s="1"/>
  <c r="Q338" i="21" a="1"/>
  <c r="Q338" i="21" s="1"/>
  <c r="A530" i="23" s="1"/>
  <c r="R338" i="21" a="1"/>
  <c r="R338" i="21" s="1"/>
  <c r="N530" i="23" s="1"/>
  <c r="P339" i="21" a="1"/>
  <c r="P339" i="21" s="1"/>
  <c r="Q339" i="21" a="1"/>
  <c r="Q339" i="21" s="1"/>
  <c r="A570" i="23" s="1"/>
  <c r="R339" i="21" a="1"/>
  <c r="R339" i="21" s="1"/>
  <c r="N570" i="23" s="1"/>
  <c r="P340" i="21" a="1"/>
  <c r="P340" i="21" s="1"/>
  <c r="Q340" i="21" a="1"/>
  <c r="Q340" i="21" s="1"/>
  <c r="A571" i="23" s="1"/>
  <c r="R340" i="21" a="1"/>
  <c r="R340" i="21" s="1"/>
  <c r="N571" i="23" s="1"/>
  <c r="P341" i="21" a="1"/>
  <c r="P341" i="21" s="1"/>
  <c r="Q341" i="21" a="1"/>
  <c r="Q341" i="21" s="1"/>
  <c r="A572" i="23" s="1"/>
  <c r="R341" i="21" a="1"/>
  <c r="R341" i="21" s="1"/>
  <c r="N572" i="23" s="1"/>
  <c r="P342" i="21" a="1"/>
  <c r="P342" i="21" s="1"/>
  <c r="Q342" i="21" a="1"/>
  <c r="Q342" i="21" s="1"/>
  <c r="A573" i="23" s="1"/>
  <c r="R342" i="21" a="1"/>
  <c r="R342" i="21" s="1"/>
  <c r="N573" i="23" s="1"/>
  <c r="P343" i="21" a="1"/>
  <c r="P343" i="21" s="1"/>
  <c r="Q343" i="21" a="1"/>
  <c r="Q343" i="21" s="1"/>
  <c r="A574" i="23" s="1"/>
  <c r="R343" i="21" a="1"/>
  <c r="R343" i="21" s="1"/>
  <c r="N574" i="23" s="1"/>
  <c r="P344" i="21" a="1"/>
  <c r="P344" i="21" s="1"/>
  <c r="Q344" i="21" a="1"/>
  <c r="Q344" i="21" s="1"/>
  <c r="A575" i="23" s="1"/>
  <c r="R344" i="21" a="1"/>
  <c r="R344" i="21" s="1"/>
  <c r="N575" i="23" s="1"/>
  <c r="P345" i="21" a="1"/>
  <c r="P345" i="21" s="1"/>
  <c r="Q345" i="21" a="1"/>
  <c r="Q345" i="21" s="1"/>
  <c r="A576" i="23" s="1"/>
  <c r="R345" i="21" a="1"/>
  <c r="R345" i="21" s="1"/>
  <c r="N576" i="23" s="1"/>
  <c r="P346" i="21" a="1"/>
  <c r="P346" i="21" s="1"/>
  <c r="Q346" i="21" a="1"/>
  <c r="Q346" i="21" s="1"/>
  <c r="A577" i="23" s="1"/>
  <c r="R346" i="21" a="1"/>
  <c r="R346" i="21" s="1"/>
  <c r="N577" i="23" s="1"/>
  <c r="P347" i="21" a="1"/>
  <c r="P347" i="21" s="1"/>
  <c r="Q347" i="21" a="1"/>
  <c r="Q347" i="21" s="1"/>
  <c r="A617" i="23" s="1"/>
  <c r="R347" i="21" a="1"/>
  <c r="R347" i="21" s="1"/>
  <c r="N617" i="23" s="1"/>
  <c r="P348" i="21" a="1"/>
  <c r="P348" i="21" s="1"/>
  <c r="Q348" i="21" a="1"/>
  <c r="Q348" i="21" s="1"/>
  <c r="A618" i="23" s="1"/>
  <c r="R348" i="21" a="1"/>
  <c r="R348" i="21" s="1"/>
  <c r="N618" i="23" s="1"/>
  <c r="P349" i="21" a="1"/>
  <c r="P349" i="21" s="1"/>
  <c r="Q349" i="21" a="1"/>
  <c r="Q349" i="21" s="1"/>
  <c r="A619" i="23" s="1"/>
  <c r="R349" i="21" a="1"/>
  <c r="R349" i="21" s="1"/>
  <c r="N619" i="23" s="1"/>
  <c r="P350" i="21" a="1"/>
  <c r="P350" i="21" s="1"/>
  <c r="Q350" i="21" a="1"/>
  <c r="Q350" i="21" s="1"/>
  <c r="A620" i="23" s="1"/>
  <c r="R350" i="21" a="1"/>
  <c r="R350" i="21" s="1"/>
  <c r="N620" i="23" s="1"/>
  <c r="Q258" i="21" a="1"/>
  <c r="Q258" i="21" s="1"/>
  <c r="A78" i="23" s="1"/>
  <c r="R258" i="21" a="1"/>
  <c r="R258" i="21" s="1"/>
  <c r="N78" i="23" s="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64" i="21"/>
  <c r="H65" i="21"/>
  <c r="J65" i="21" s="1"/>
  <c r="T13" i="21" s="1"/>
  <c r="H66" i="21"/>
  <c r="H67" i="21"/>
  <c r="H68" i="21"/>
  <c r="H69" i="21"/>
  <c r="H70" i="21"/>
  <c r="H71" i="21"/>
  <c r="H72" i="21"/>
  <c r="H73" i="21"/>
  <c r="H74" i="21"/>
  <c r="H75" i="21"/>
  <c r="H76" i="21"/>
  <c r="H77" i="21"/>
  <c r="H78" i="21"/>
  <c r="H79" i="21"/>
  <c r="H80" i="21"/>
  <c r="H81" i="21"/>
  <c r="H82" i="21"/>
  <c r="H83" i="21"/>
  <c r="H84" i="21"/>
  <c r="H85" i="21"/>
  <c r="H86" i="21"/>
  <c r="H87" i="21"/>
  <c r="H88" i="21"/>
  <c r="H89" i="21"/>
  <c r="H90" i="21"/>
  <c r="H91" i="21"/>
  <c r="H92" i="21"/>
  <c r="H93" i="21"/>
  <c r="H94" i="21"/>
  <c r="H95" i="21"/>
  <c r="H96" i="21"/>
  <c r="H97" i="21"/>
  <c r="H98" i="21"/>
  <c r="H99" i="21"/>
  <c r="H100" i="21"/>
  <c r="H101" i="21"/>
  <c r="H102" i="21"/>
  <c r="H103" i="21"/>
  <c r="H104" i="21"/>
  <c r="H105" i="21"/>
  <c r="H106" i="21"/>
  <c r="H107" i="21"/>
  <c r="H108" i="21"/>
  <c r="H109" i="21"/>
  <c r="H110" i="21"/>
  <c r="H111" i="21"/>
  <c r="B9" i="21"/>
  <c r="M3" i="21"/>
  <c r="S4" i="8"/>
  <c r="Z14" i="22"/>
  <c r="AA24" i="8"/>
  <c r="Z24" i="8"/>
  <c r="V9" i="22"/>
  <c r="T9" i="22"/>
  <c r="I12" i="8"/>
  <c r="I8" i="8"/>
  <c r="H8" i="8" s="1"/>
  <c r="R428" i="23" l="1"/>
  <c r="R381" i="23"/>
  <c r="R334" i="23"/>
  <c r="R287" i="23"/>
  <c r="R240" i="23"/>
  <c r="R193" i="23"/>
  <c r="R146" i="23"/>
  <c r="R475" i="23"/>
  <c r="R616" i="23"/>
  <c r="R522" i="23"/>
  <c r="R569" i="23"/>
  <c r="A624" i="23"/>
  <c r="A664" i="23"/>
  <c r="N664" i="23"/>
  <c r="N624" i="23"/>
  <c r="N160" i="20"/>
  <c r="N114" i="20"/>
  <c r="N46" i="20"/>
  <c r="A160" i="20"/>
  <c r="A114" i="20"/>
  <c r="A46" i="20"/>
  <c r="N117" i="20"/>
  <c r="N113" i="20"/>
  <c r="R112" i="20" s="1"/>
  <c r="N45" i="20"/>
  <c r="N44" i="20"/>
  <c r="A117" i="20"/>
  <c r="A113" i="20"/>
  <c r="A45" i="20"/>
  <c r="A44" i="20"/>
  <c r="N116" i="20"/>
  <c r="N48" i="20"/>
  <c r="A116" i="20"/>
  <c r="A48" i="20"/>
  <c r="N115" i="20"/>
  <c r="N47" i="20"/>
  <c r="A115" i="20"/>
  <c r="A47" i="20"/>
  <c r="N916" i="20"/>
  <c r="N540" i="20"/>
  <c r="N268" i="20"/>
  <c r="H267" i="20"/>
  <c r="K265" i="20"/>
  <c r="N263" i="20"/>
  <c r="A262" i="20"/>
  <c r="J236" i="20"/>
  <c r="L234" i="20"/>
  <c r="H231" i="20"/>
  <c r="K229" i="20"/>
  <c r="N227" i="20"/>
  <c r="A226" i="20"/>
  <c r="J224" i="20"/>
  <c r="L222" i="20"/>
  <c r="H219" i="20"/>
  <c r="K217" i="20"/>
  <c r="N215" i="20"/>
  <c r="A190" i="20"/>
  <c r="J188" i="20"/>
  <c r="L186" i="20"/>
  <c r="H183" i="20"/>
  <c r="K181" i="20"/>
  <c r="N179" i="20"/>
  <c r="A178" i="20"/>
  <c r="J176" i="20"/>
  <c r="L174" i="20"/>
  <c r="H171" i="20"/>
  <c r="K169" i="20"/>
  <c r="N143" i="20"/>
  <c r="A142" i="20"/>
  <c r="J140" i="20"/>
  <c r="L138" i="20"/>
  <c r="H135" i="20"/>
  <c r="K133" i="20"/>
  <c r="N131" i="20"/>
  <c r="A130" i="20"/>
  <c r="J128" i="20"/>
  <c r="L126" i="20"/>
  <c r="H123" i="20"/>
  <c r="K121" i="20"/>
  <c r="N73" i="20"/>
  <c r="A72" i="20"/>
  <c r="J70" i="20"/>
  <c r="L68" i="20"/>
  <c r="H65" i="20"/>
  <c r="K63" i="20"/>
  <c r="N61" i="20"/>
  <c r="A60" i="20"/>
  <c r="J58" i="20"/>
  <c r="L56" i="20"/>
  <c r="H53" i="20"/>
  <c r="K56" i="20"/>
  <c r="N54" i="20"/>
  <c r="A53" i="20"/>
  <c r="N632" i="20"/>
  <c r="N256" i="20"/>
  <c r="N232" i="20"/>
  <c r="L215" i="20"/>
  <c r="L179" i="20"/>
  <c r="L143" i="20"/>
  <c r="J133" i="20"/>
  <c r="A123" i="20"/>
  <c r="A65" i="20"/>
  <c r="A962" i="20"/>
  <c r="A916" i="20"/>
  <c r="A912" i="20"/>
  <c r="A866" i="20"/>
  <c r="A820" i="20"/>
  <c r="A774" i="20"/>
  <c r="A728" i="20"/>
  <c r="A724" i="20"/>
  <c r="A678" i="20"/>
  <c r="A632" i="20"/>
  <c r="A586" i="20"/>
  <c r="A540" i="20"/>
  <c r="A536" i="20"/>
  <c r="A490" i="20"/>
  <c r="A444" i="20"/>
  <c r="A398" i="20"/>
  <c r="A352" i="20"/>
  <c r="A348" i="20"/>
  <c r="A302" i="20"/>
  <c r="A256" i="20"/>
  <c r="A210" i="20"/>
  <c r="A164" i="20"/>
  <c r="L268" i="20"/>
  <c r="H265" i="20"/>
  <c r="K263" i="20"/>
  <c r="N237" i="20"/>
  <c r="A236" i="20"/>
  <c r="J234" i="20"/>
  <c r="L232" i="20"/>
  <c r="H229" i="20"/>
  <c r="K227" i="20"/>
  <c r="N225" i="20"/>
  <c r="A224" i="20"/>
  <c r="J222" i="20"/>
  <c r="L220" i="20"/>
  <c r="H217" i="20"/>
  <c r="K215" i="20"/>
  <c r="N189" i="20"/>
  <c r="A188" i="20"/>
  <c r="J186" i="20"/>
  <c r="L184" i="20"/>
  <c r="H181" i="20"/>
  <c r="K179" i="20"/>
  <c r="N177" i="20"/>
  <c r="A176" i="20"/>
  <c r="J174" i="20"/>
  <c r="L172" i="20"/>
  <c r="H169" i="20"/>
  <c r="K143" i="20"/>
  <c r="N141" i="20"/>
  <c r="A140" i="20"/>
  <c r="J138" i="20"/>
  <c r="L136" i="20"/>
  <c r="H133" i="20"/>
  <c r="K131" i="20"/>
  <c r="N129" i="20"/>
  <c r="A128" i="20"/>
  <c r="J126" i="20"/>
  <c r="L124" i="20"/>
  <c r="H121" i="20"/>
  <c r="K73" i="20"/>
  <c r="N71" i="20"/>
  <c r="A70" i="20"/>
  <c r="J68" i="20"/>
  <c r="L66" i="20"/>
  <c r="H63" i="20"/>
  <c r="K61" i="20"/>
  <c r="N59" i="20"/>
  <c r="A58" i="20"/>
  <c r="J56" i="20"/>
  <c r="L54" i="20"/>
  <c r="N820" i="20"/>
  <c r="N352" i="20"/>
  <c r="A219" i="20"/>
  <c r="A183" i="20"/>
  <c r="N172" i="20"/>
  <c r="N136" i="20"/>
  <c r="K126" i="20"/>
  <c r="H70" i="20"/>
  <c r="H58" i="20"/>
  <c r="K268" i="20"/>
  <c r="N266" i="20"/>
  <c r="A265" i="20"/>
  <c r="J263" i="20"/>
  <c r="L237" i="20"/>
  <c r="H234" i="20"/>
  <c r="K232" i="20"/>
  <c r="N230" i="20"/>
  <c r="A229" i="20"/>
  <c r="J227" i="20"/>
  <c r="L225" i="20"/>
  <c r="H222" i="20"/>
  <c r="K220" i="20"/>
  <c r="N218" i="20"/>
  <c r="A217" i="20"/>
  <c r="J215" i="20"/>
  <c r="L189" i="20"/>
  <c r="H186" i="20"/>
  <c r="K184" i="20"/>
  <c r="N182" i="20"/>
  <c r="A181" i="20"/>
  <c r="J179" i="20"/>
  <c r="L177" i="20"/>
  <c r="H174" i="20"/>
  <c r="K172" i="20"/>
  <c r="N170" i="20"/>
  <c r="A169" i="20"/>
  <c r="J143" i="20"/>
  <c r="L141" i="20"/>
  <c r="H138" i="20"/>
  <c r="K136" i="20"/>
  <c r="N134" i="20"/>
  <c r="A133" i="20"/>
  <c r="J131" i="20"/>
  <c r="L129" i="20"/>
  <c r="H126" i="20"/>
  <c r="K124" i="20"/>
  <c r="N122" i="20"/>
  <c r="A121" i="20"/>
  <c r="J73" i="20"/>
  <c r="L71" i="20"/>
  <c r="H68" i="20"/>
  <c r="K66" i="20"/>
  <c r="N64" i="20"/>
  <c r="A63" i="20"/>
  <c r="J61" i="20"/>
  <c r="L59" i="20"/>
  <c r="H56" i="20"/>
  <c r="K54" i="20"/>
  <c r="N728" i="20"/>
  <c r="N348" i="20"/>
  <c r="H236" i="20"/>
  <c r="J217" i="20"/>
  <c r="J181" i="20"/>
  <c r="J169" i="20"/>
  <c r="A135" i="20"/>
  <c r="N124" i="20"/>
  <c r="N66" i="20"/>
  <c r="N961" i="20"/>
  <c r="N915" i="20"/>
  <c r="N869" i="20"/>
  <c r="N865" i="20"/>
  <c r="N819" i="20"/>
  <c r="N773" i="20"/>
  <c r="N727" i="20"/>
  <c r="N681" i="20"/>
  <c r="N677" i="20"/>
  <c r="N631" i="20"/>
  <c r="N585" i="20"/>
  <c r="N539" i="20"/>
  <c r="N493" i="20"/>
  <c r="N489" i="20"/>
  <c r="N443" i="20"/>
  <c r="N397" i="20"/>
  <c r="N351" i="20"/>
  <c r="N305" i="20"/>
  <c r="N301" i="20"/>
  <c r="N255" i="20"/>
  <c r="N209" i="20"/>
  <c r="N163" i="20"/>
  <c r="A270" i="23"/>
  <c r="A270" i="20"/>
  <c r="J268" i="20"/>
  <c r="L266" i="20"/>
  <c r="H263" i="20"/>
  <c r="K237" i="20"/>
  <c r="N235" i="20"/>
  <c r="A234" i="20"/>
  <c r="J232" i="20"/>
  <c r="L230" i="20"/>
  <c r="H227" i="20"/>
  <c r="K225" i="20"/>
  <c r="N223" i="20"/>
  <c r="A222" i="20"/>
  <c r="J220" i="20"/>
  <c r="L218" i="20"/>
  <c r="H215" i="20"/>
  <c r="K189" i="20"/>
  <c r="N187" i="20"/>
  <c r="A186" i="20"/>
  <c r="J184" i="20"/>
  <c r="L182" i="20"/>
  <c r="H179" i="20"/>
  <c r="K177" i="20"/>
  <c r="N175" i="20"/>
  <c r="A174" i="20"/>
  <c r="J172" i="20"/>
  <c r="L170" i="20"/>
  <c r="H143" i="20"/>
  <c r="K141" i="20"/>
  <c r="N139" i="20"/>
  <c r="A138" i="20"/>
  <c r="J136" i="20"/>
  <c r="L134" i="20"/>
  <c r="H131" i="20"/>
  <c r="K129" i="20"/>
  <c r="N127" i="20"/>
  <c r="A126" i="20"/>
  <c r="J124" i="20"/>
  <c r="L122" i="20"/>
  <c r="H73" i="20"/>
  <c r="K71" i="20"/>
  <c r="N69" i="20"/>
  <c r="A68" i="20"/>
  <c r="J66" i="20"/>
  <c r="L64" i="20"/>
  <c r="H61" i="20"/>
  <c r="K59" i="20"/>
  <c r="N57" i="20"/>
  <c r="A56" i="20"/>
  <c r="J54" i="20"/>
  <c r="N866" i="20"/>
  <c r="N398" i="20"/>
  <c r="L263" i="20"/>
  <c r="H224" i="20"/>
  <c r="N184" i="20"/>
  <c r="K174" i="20"/>
  <c r="K138" i="20"/>
  <c r="H128" i="20"/>
  <c r="A961" i="20"/>
  <c r="A915" i="20"/>
  <c r="A869" i="20"/>
  <c r="A865" i="20"/>
  <c r="R864" i="20" s="1"/>
  <c r="A819" i="20"/>
  <c r="A773" i="20"/>
  <c r="A727" i="20"/>
  <c r="A681" i="20"/>
  <c r="A677" i="20"/>
  <c r="A631" i="20"/>
  <c r="A585" i="20"/>
  <c r="A539" i="20"/>
  <c r="A493" i="20"/>
  <c r="A489" i="20"/>
  <c r="A443" i="20"/>
  <c r="A397" i="20"/>
  <c r="A351" i="20"/>
  <c r="A305" i="20"/>
  <c r="A301" i="20"/>
  <c r="A255" i="20"/>
  <c r="A209" i="20"/>
  <c r="A163" i="20"/>
  <c r="H268" i="20"/>
  <c r="K266" i="20"/>
  <c r="N264" i="20"/>
  <c r="A263" i="20"/>
  <c r="J237" i="20"/>
  <c r="L235" i="20"/>
  <c r="H232" i="20"/>
  <c r="K230" i="20"/>
  <c r="N228" i="20"/>
  <c r="A227" i="20"/>
  <c r="J225" i="20"/>
  <c r="L223" i="20"/>
  <c r="H220" i="20"/>
  <c r="K218" i="20"/>
  <c r="N216" i="20"/>
  <c r="A215" i="20"/>
  <c r="J189" i="20"/>
  <c r="L187" i="20"/>
  <c r="H184" i="20"/>
  <c r="K182" i="20"/>
  <c r="N180" i="20"/>
  <c r="A179" i="20"/>
  <c r="J177" i="20"/>
  <c r="L175" i="20"/>
  <c r="H172" i="20"/>
  <c r="K170" i="20"/>
  <c r="N168" i="20"/>
  <c r="A143" i="20"/>
  <c r="J141" i="20"/>
  <c r="L139" i="20"/>
  <c r="H136" i="20"/>
  <c r="K134" i="20"/>
  <c r="N132" i="20"/>
  <c r="A131" i="20"/>
  <c r="J129" i="20"/>
  <c r="L127" i="20"/>
  <c r="H124" i="20"/>
  <c r="K122" i="20"/>
  <c r="N74" i="20"/>
  <c r="A73" i="20"/>
  <c r="J71" i="20"/>
  <c r="L69" i="20"/>
  <c r="H66" i="20"/>
  <c r="K64" i="20"/>
  <c r="N62" i="20"/>
  <c r="A61" i="20"/>
  <c r="J59" i="20"/>
  <c r="L57" i="20"/>
  <c r="H54" i="20"/>
  <c r="N724" i="20"/>
  <c r="N302" i="20"/>
  <c r="A231" i="20"/>
  <c r="L131" i="20"/>
  <c r="J121" i="20"/>
  <c r="J63" i="20"/>
  <c r="N269" i="20"/>
  <c r="N269" i="23"/>
  <c r="A268" i="20"/>
  <c r="J266" i="20"/>
  <c r="L264" i="20"/>
  <c r="H237" i="20"/>
  <c r="K235" i="20"/>
  <c r="N233" i="20"/>
  <c r="A232" i="20"/>
  <c r="J230" i="20"/>
  <c r="L228" i="20"/>
  <c r="H225" i="20"/>
  <c r="K223" i="20"/>
  <c r="N221" i="20"/>
  <c r="A220" i="20"/>
  <c r="J218" i="20"/>
  <c r="L216" i="20"/>
  <c r="H189" i="20"/>
  <c r="K187" i="20"/>
  <c r="N185" i="20"/>
  <c r="A184" i="20"/>
  <c r="J182" i="20"/>
  <c r="L180" i="20"/>
  <c r="H177" i="20"/>
  <c r="K175" i="20"/>
  <c r="N173" i="20"/>
  <c r="A172" i="20"/>
  <c r="J170" i="20"/>
  <c r="L168" i="20"/>
  <c r="H141" i="20"/>
  <c r="K139" i="20"/>
  <c r="N137" i="20"/>
  <c r="A136" i="20"/>
  <c r="J134" i="20"/>
  <c r="L132" i="20"/>
  <c r="H129" i="20"/>
  <c r="K127" i="20"/>
  <c r="N125" i="20"/>
  <c r="A124" i="20"/>
  <c r="J122" i="20"/>
  <c r="L74" i="20"/>
  <c r="H71" i="20"/>
  <c r="K69" i="20"/>
  <c r="N67" i="20"/>
  <c r="A66" i="20"/>
  <c r="J64" i="20"/>
  <c r="L62" i="20"/>
  <c r="H59" i="20"/>
  <c r="K57" i="20"/>
  <c r="N55" i="20"/>
  <c r="A54" i="20"/>
  <c r="N774" i="20"/>
  <c r="N490" i="20"/>
  <c r="K234" i="20"/>
  <c r="K222" i="20"/>
  <c r="H188" i="20"/>
  <c r="H176" i="20"/>
  <c r="A171" i="20"/>
  <c r="H140" i="20"/>
  <c r="L73" i="20"/>
  <c r="K68" i="20"/>
  <c r="L61" i="20"/>
  <c r="N960" i="20"/>
  <c r="N914" i="20"/>
  <c r="N868" i="20"/>
  <c r="N822" i="20"/>
  <c r="N818" i="20"/>
  <c r="N772" i="20"/>
  <c r="N726" i="20"/>
  <c r="N680" i="20"/>
  <c r="N634" i="20"/>
  <c r="N630" i="20"/>
  <c r="N584" i="20"/>
  <c r="N538" i="20"/>
  <c r="N492" i="20"/>
  <c r="N446" i="20"/>
  <c r="N442" i="20"/>
  <c r="N396" i="20"/>
  <c r="N350" i="20"/>
  <c r="N304" i="20"/>
  <c r="N258" i="20"/>
  <c r="N254" i="20"/>
  <c r="N208" i="20"/>
  <c r="N162" i="20"/>
  <c r="L52" i="20"/>
  <c r="L269" i="20"/>
  <c r="L269" i="23"/>
  <c r="H266" i="20"/>
  <c r="K264" i="20"/>
  <c r="N262" i="20"/>
  <c r="A237" i="20"/>
  <c r="J235" i="20"/>
  <c r="L233" i="20"/>
  <c r="H230" i="20"/>
  <c r="K228" i="20"/>
  <c r="N226" i="20"/>
  <c r="A225" i="20"/>
  <c r="J223" i="20"/>
  <c r="L221" i="20"/>
  <c r="H218" i="20"/>
  <c r="K216" i="20"/>
  <c r="N190" i="20"/>
  <c r="A189" i="20"/>
  <c r="J187" i="20"/>
  <c r="L185" i="20"/>
  <c r="H182" i="20"/>
  <c r="K180" i="20"/>
  <c r="N178" i="20"/>
  <c r="A177" i="20"/>
  <c r="J175" i="20"/>
  <c r="L173" i="20"/>
  <c r="H170" i="20"/>
  <c r="K168" i="20"/>
  <c r="N142" i="20"/>
  <c r="A141" i="20"/>
  <c r="J139" i="20"/>
  <c r="L137" i="20"/>
  <c r="H134" i="20"/>
  <c r="K132" i="20"/>
  <c r="N130" i="20"/>
  <c r="A129" i="20"/>
  <c r="J127" i="20"/>
  <c r="L125" i="20"/>
  <c r="H122" i="20"/>
  <c r="K74" i="20"/>
  <c r="N72" i="20"/>
  <c r="A71" i="20"/>
  <c r="J69" i="20"/>
  <c r="L67" i="20"/>
  <c r="H64" i="20"/>
  <c r="K62" i="20"/>
  <c r="N60" i="20"/>
  <c r="A59" i="20"/>
  <c r="J57" i="20"/>
  <c r="L55" i="20"/>
  <c r="N962" i="20"/>
  <c r="N536" i="20"/>
  <c r="A267" i="20"/>
  <c r="K186" i="20"/>
  <c r="A960" i="20"/>
  <c r="A914" i="20"/>
  <c r="A868" i="20"/>
  <c r="A822" i="20"/>
  <c r="A818" i="20"/>
  <c r="A772" i="20"/>
  <c r="A726" i="20"/>
  <c r="A680" i="20"/>
  <c r="A634" i="20"/>
  <c r="A630" i="20"/>
  <c r="R629" i="20" s="1"/>
  <c r="A584" i="20"/>
  <c r="A538" i="20"/>
  <c r="A492" i="20"/>
  <c r="A446" i="20"/>
  <c r="A442" i="20"/>
  <c r="A396" i="20"/>
  <c r="A350" i="20"/>
  <c r="A304" i="20"/>
  <c r="A258" i="20"/>
  <c r="A254" i="20"/>
  <c r="A208" i="20"/>
  <c r="A162" i="20"/>
  <c r="K52" i="20"/>
  <c r="K269" i="20"/>
  <c r="K269" i="23"/>
  <c r="N267" i="20"/>
  <c r="A266" i="20"/>
  <c r="J264" i="20"/>
  <c r="L262" i="20"/>
  <c r="H235" i="20"/>
  <c r="K233" i="20"/>
  <c r="N231" i="20"/>
  <c r="A230" i="20"/>
  <c r="J228" i="20"/>
  <c r="L226" i="20"/>
  <c r="H223" i="20"/>
  <c r="K221" i="20"/>
  <c r="N219" i="20"/>
  <c r="A218" i="20"/>
  <c r="J216" i="20"/>
  <c r="L190" i="20"/>
  <c r="H187" i="20"/>
  <c r="K185" i="20"/>
  <c r="N183" i="20"/>
  <c r="A182" i="20"/>
  <c r="J180" i="20"/>
  <c r="L178" i="20"/>
  <c r="H175" i="20"/>
  <c r="K173" i="20"/>
  <c r="N171" i="20"/>
  <c r="A170" i="20"/>
  <c r="J168" i="20"/>
  <c r="L142" i="20"/>
  <c r="H139" i="20"/>
  <c r="K137" i="20"/>
  <c r="N135" i="20"/>
  <c r="A134" i="20"/>
  <c r="J132" i="20"/>
  <c r="L130" i="20"/>
  <c r="H127" i="20"/>
  <c r="K125" i="20"/>
  <c r="N123" i="20"/>
  <c r="A122" i="20"/>
  <c r="J74" i="20"/>
  <c r="L72" i="20"/>
  <c r="H69" i="20"/>
  <c r="K67" i="20"/>
  <c r="N65" i="20"/>
  <c r="A64" i="20"/>
  <c r="J62" i="20"/>
  <c r="L60" i="20"/>
  <c r="H57" i="20"/>
  <c r="K55" i="20"/>
  <c r="N53" i="20"/>
  <c r="N912" i="20"/>
  <c r="N444" i="20"/>
  <c r="J265" i="20"/>
  <c r="N220" i="20"/>
  <c r="J52" i="20"/>
  <c r="J269" i="20"/>
  <c r="J269" i="23"/>
  <c r="L267" i="20"/>
  <c r="H264" i="20"/>
  <c r="K262" i="20"/>
  <c r="N236" i="20"/>
  <c r="A235" i="20"/>
  <c r="J233" i="20"/>
  <c r="L231" i="20"/>
  <c r="H228" i="20"/>
  <c r="K226" i="20"/>
  <c r="N224" i="20"/>
  <c r="A223" i="20"/>
  <c r="J221" i="20"/>
  <c r="L219" i="20"/>
  <c r="H216" i="20"/>
  <c r="K190" i="20"/>
  <c r="N188" i="20"/>
  <c r="A187" i="20"/>
  <c r="J185" i="20"/>
  <c r="L183" i="20"/>
  <c r="H180" i="20"/>
  <c r="K178" i="20"/>
  <c r="N176" i="20"/>
  <c r="A175" i="20"/>
  <c r="J173" i="20"/>
  <c r="L171" i="20"/>
  <c r="H168" i="20"/>
  <c r="K142" i="20"/>
  <c r="N140" i="20"/>
  <c r="A139" i="20"/>
  <c r="J137" i="20"/>
  <c r="L135" i="20"/>
  <c r="H132" i="20"/>
  <c r="K130" i="20"/>
  <c r="N128" i="20"/>
  <c r="A127" i="20"/>
  <c r="J125" i="20"/>
  <c r="L123" i="20"/>
  <c r="H74" i="20"/>
  <c r="K72" i="20"/>
  <c r="N70" i="20"/>
  <c r="A69" i="20"/>
  <c r="J67" i="20"/>
  <c r="L65" i="20"/>
  <c r="H62" i="20"/>
  <c r="K60" i="20"/>
  <c r="N58" i="20"/>
  <c r="A57" i="20"/>
  <c r="J55" i="20"/>
  <c r="L53" i="20"/>
  <c r="N586" i="20"/>
  <c r="N164" i="20"/>
  <c r="L227" i="20"/>
  <c r="N963" i="23"/>
  <c r="N963" i="20"/>
  <c r="N959" i="20"/>
  <c r="N913" i="20"/>
  <c r="N867" i="20"/>
  <c r="N821" i="20"/>
  <c r="N775" i="20"/>
  <c r="N771" i="20"/>
  <c r="N725" i="20"/>
  <c r="N679" i="20"/>
  <c r="N633" i="20"/>
  <c r="N587" i="20"/>
  <c r="N583" i="20"/>
  <c r="N537" i="20"/>
  <c r="N491" i="20"/>
  <c r="N445" i="20"/>
  <c r="N399" i="20"/>
  <c r="N395" i="20"/>
  <c r="N349" i="20"/>
  <c r="N303" i="20"/>
  <c r="N257" i="20"/>
  <c r="N211" i="20"/>
  <c r="N207" i="20"/>
  <c r="N161" i="20"/>
  <c r="A52" i="20"/>
  <c r="H269" i="23"/>
  <c r="H269" i="20"/>
  <c r="K267" i="20"/>
  <c r="N265" i="20"/>
  <c r="A264" i="20"/>
  <c r="J262" i="20"/>
  <c r="L236" i="20"/>
  <c r="H233" i="20"/>
  <c r="K231" i="20"/>
  <c r="N229" i="20"/>
  <c r="A228" i="20"/>
  <c r="J226" i="20"/>
  <c r="L224" i="20"/>
  <c r="H221" i="20"/>
  <c r="K219" i="20"/>
  <c r="N217" i="20"/>
  <c r="A216" i="20"/>
  <c r="J190" i="20"/>
  <c r="L188" i="20"/>
  <c r="H185" i="20"/>
  <c r="K183" i="20"/>
  <c r="N181" i="20"/>
  <c r="A180" i="20"/>
  <c r="J178" i="20"/>
  <c r="L176" i="20"/>
  <c r="H173" i="20"/>
  <c r="K171" i="20"/>
  <c r="N169" i="20"/>
  <c r="A168" i="20"/>
  <c r="J142" i="20"/>
  <c r="L140" i="20"/>
  <c r="H137" i="20"/>
  <c r="K135" i="20"/>
  <c r="N133" i="20"/>
  <c r="A132" i="20"/>
  <c r="J130" i="20"/>
  <c r="L128" i="20"/>
  <c r="H125" i="20"/>
  <c r="K123" i="20"/>
  <c r="N121" i="20"/>
  <c r="A74" i="20"/>
  <c r="J72" i="20"/>
  <c r="L70" i="20"/>
  <c r="H67" i="20"/>
  <c r="K65" i="20"/>
  <c r="N63" i="20"/>
  <c r="A62" i="20"/>
  <c r="J60" i="20"/>
  <c r="L58" i="20"/>
  <c r="H55" i="20"/>
  <c r="K53" i="20"/>
  <c r="N678" i="20"/>
  <c r="N210" i="20"/>
  <c r="J229" i="20"/>
  <c r="A963" i="23"/>
  <c r="A963" i="20"/>
  <c r="A959" i="20"/>
  <c r="A913" i="20"/>
  <c r="A867" i="20"/>
  <c r="A821" i="20"/>
  <c r="A775" i="20"/>
  <c r="A771" i="20"/>
  <c r="A725" i="20"/>
  <c r="A679" i="20"/>
  <c r="A633" i="20"/>
  <c r="A587" i="20"/>
  <c r="A583" i="20"/>
  <c r="A537" i="20"/>
  <c r="A491" i="20"/>
  <c r="A445" i="20"/>
  <c r="A399" i="20"/>
  <c r="A395" i="20"/>
  <c r="A349" i="20"/>
  <c r="A303" i="20"/>
  <c r="A257" i="20"/>
  <c r="A211" i="20"/>
  <c r="A207" i="20"/>
  <c r="A161" i="20"/>
  <c r="A269" i="23"/>
  <c r="A269" i="20"/>
  <c r="J267" i="20"/>
  <c r="L265" i="20"/>
  <c r="H262" i="20"/>
  <c r="K236" i="20"/>
  <c r="N234" i="20"/>
  <c r="A233" i="20"/>
  <c r="J231" i="20"/>
  <c r="L229" i="20"/>
  <c r="H226" i="20"/>
  <c r="K224" i="20"/>
  <c r="N222" i="20"/>
  <c r="A221" i="20"/>
  <c r="J219" i="20"/>
  <c r="L217" i="20"/>
  <c r="H190" i="20"/>
  <c r="K188" i="20"/>
  <c r="N186" i="20"/>
  <c r="A185" i="20"/>
  <c r="J183" i="20"/>
  <c r="L181" i="20"/>
  <c r="H178" i="20"/>
  <c r="K176" i="20"/>
  <c r="N174" i="20"/>
  <c r="A173" i="20"/>
  <c r="J171" i="20"/>
  <c r="L169" i="20"/>
  <c r="H142" i="20"/>
  <c r="K140" i="20"/>
  <c r="N138" i="20"/>
  <c r="A137" i="20"/>
  <c r="J135" i="20"/>
  <c r="L133" i="20"/>
  <c r="H130" i="20"/>
  <c r="K128" i="20"/>
  <c r="N126" i="20"/>
  <c r="A125" i="20"/>
  <c r="J123" i="20"/>
  <c r="L121" i="20"/>
  <c r="H72" i="20"/>
  <c r="K70" i="20"/>
  <c r="N68" i="20"/>
  <c r="A67" i="20"/>
  <c r="J65" i="20"/>
  <c r="L63" i="20"/>
  <c r="H60" i="20"/>
  <c r="K58" i="20"/>
  <c r="N56" i="20"/>
  <c r="A55" i="20"/>
  <c r="J53" i="20"/>
  <c r="R360" i="21"/>
  <c r="D11" i="22"/>
  <c r="C11" i="22"/>
  <c r="M251" i="21"/>
  <c r="P6" i="18"/>
  <c r="L6" i="18"/>
  <c r="A27" i="18"/>
  <c r="A26" i="18"/>
  <c r="A25" i="18"/>
  <c r="R394" i="20" l="1"/>
  <c r="R253" i="20"/>
  <c r="R535" i="20"/>
  <c r="R676" i="20"/>
  <c r="R817" i="20"/>
  <c r="R770" i="20"/>
  <c r="R214" i="20"/>
  <c r="R582" i="20"/>
  <c r="R958" i="20"/>
  <c r="R441" i="20"/>
  <c r="R347" i="20"/>
  <c r="R488" i="20"/>
  <c r="R723" i="20"/>
  <c r="R663" i="23"/>
  <c r="R120" i="20"/>
  <c r="R261" i="20"/>
  <c r="R206" i="20"/>
  <c r="R167" i="20"/>
  <c r="R300" i="20"/>
  <c r="R159" i="20"/>
  <c r="R911" i="20"/>
  <c r="A24" i="18"/>
  <c r="R3" i="23" l="1"/>
  <c r="K19" i="8"/>
  <c r="K9" i="22" s="1"/>
  <c r="M10" i="22" s="1"/>
  <c r="L19" i="8"/>
  <c r="N9" i="22" s="1"/>
  <c r="P10" i="22" s="1"/>
  <c r="A909" i="23" l="1"/>
  <c r="A956" i="23"/>
  <c r="A862" i="23"/>
  <c r="A815" i="23"/>
  <c r="A721" i="23"/>
  <c r="A768" i="23"/>
  <c r="A627" i="23"/>
  <c r="A674" i="23"/>
  <c r="A533" i="23"/>
  <c r="A580" i="23"/>
  <c r="A439" i="23"/>
  <c r="A486" i="23"/>
  <c r="A345" i="23"/>
  <c r="A392" i="23"/>
  <c r="A298" i="23"/>
  <c r="A251" i="23"/>
  <c r="A157" i="23"/>
  <c r="A204" i="23"/>
  <c r="A110" i="23"/>
  <c r="A41" i="23"/>
  <c r="A29" i="23"/>
  <c r="A88" i="23"/>
  <c r="A956" i="20"/>
  <c r="N10" i="22"/>
  <c r="O10" i="22"/>
  <c r="K10" i="22"/>
  <c r="L10" i="22"/>
  <c r="H11" i="8"/>
  <c r="H7" i="8"/>
  <c r="Q6" i="23" s="1"/>
  <c r="AB12" i="8"/>
  <c r="AA29" i="8"/>
  <c r="AA30" i="8"/>
  <c r="E38" i="18" s="1"/>
  <c r="AA25" i="8"/>
  <c r="AC24" i="8"/>
  <c r="N25" i="23" s="1"/>
  <c r="AA23" i="8"/>
  <c r="AC22" i="8"/>
  <c r="N23" i="23" s="1"/>
  <c r="AA21" i="8"/>
  <c r="AA20" i="8"/>
  <c r="AA19" i="8"/>
  <c r="Z25" i="8"/>
  <c r="AB25" i="8" s="1"/>
  <c r="N26" i="20" s="1"/>
  <c r="AB24" i="8"/>
  <c r="N25" i="20" s="1"/>
  <c r="Z23" i="8"/>
  <c r="AB23" i="8" s="1"/>
  <c r="N24" i="20" s="1"/>
  <c r="AB22" i="8"/>
  <c r="N23" i="20" s="1"/>
  <c r="Z21" i="8"/>
  <c r="AB21" i="8" s="1"/>
  <c r="N22" i="20" s="1"/>
  <c r="Z20" i="8"/>
  <c r="Z19" i="8"/>
  <c r="AD1" i="21"/>
  <c r="AD2" i="21"/>
  <c r="AD3" i="21"/>
  <c r="AC2" i="21"/>
  <c r="AC3" i="21"/>
  <c r="AC1" i="21"/>
  <c r="N35" i="20"/>
  <c r="N39" i="20" s="1"/>
  <c r="K22" i="8"/>
  <c r="K26" i="8" s="1"/>
  <c r="K29" i="8" s="1"/>
  <c r="K37" i="8" s="1"/>
  <c r="K39" i="8" s="1"/>
  <c r="K47" i="8" s="1"/>
  <c r="K49" i="8" s="1"/>
  <c r="K52" i="8" s="1"/>
  <c r="Y17" i="8"/>
  <c r="H13" i="21"/>
  <c r="H258" i="21" s="1" a="1"/>
  <c r="H258" i="21" s="1"/>
  <c r="H14" i="21"/>
  <c r="H15" i="21"/>
  <c r="H16" i="21"/>
  <c r="H17" i="21"/>
  <c r="H18" i="21"/>
  <c r="H19" i="21"/>
  <c r="H20" i="21"/>
  <c r="H21" i="21"/>
  <c r="H22" i="21"/>
  <c r="H23" i="21"/>
  <c r="H24" i="21"/>
  <c r="H25" i="21"/>
  <c r="H26" i="21"/>
  <c r="H27" i="21"/>
  <c r="H28" i="21"/>
  <c r="H29" i="21"/>
  <c r="H30" i="21"/>
  <c r="H31" i="21"/>
  <c r="H32" i="21"/>
  <c r="H12" i="21"/>
  <c r="J12" i="21" s="1"/>
  <c r="T12" i="21" s="1"/>
  <c r="H360" i="21" l="1"/>
  <c r="N75" i="23" s="1"/>
  <c r="N191" i="23" s="1"/>
  <c r="N52" i="23"/>
  <c r="N49" i="23"/>
  <c r="N86" i="23"/>
  <c r="A16" i="23"/>
  <c r="A17" i="23" s="1"/>
  <c r="A13" i="23"/>
  <c r="A14" i="23" s="1"/>
  <c r="A10" i="20"/>
  <c r="A11" i="20" s="1"/>
  <c r="A10" i="23"/>
  <c r="A11" i="23" s="1"/>
  <c r="H14" i="8"/>
  <c r="H12" i="8"/>
  <c r="H13" i="8"/>
  <c r="T10" i="21"/>
  <c r="T11" i="21"/>
  <c r="H149" i="21" a="1"/>
  <c r="H149" i="21" s="1"/>
  <c r="AB20" i="8"/>
  <c r="N21" i="20" s="1"/>
  <c r="N27" i="20" s="1"/>
  <c r="Z27" i="8"/>
  <c r="D7" i="21"/>
  <c r="E7" i="21" s="1"/>
  <c r="AJ13" i="8"/>
  <c r="AJ12" i="8"/>
  <c r="AI12" i="8"/>
  <c r="I9" i="8" s="1"/>
  <c r="H9" i="8" s="1"/>
  <c r="AI13" i="8"/>
  <c r="AC20" i="8"/>
  <c r="N21" i="23" s="1"/>
  <c r="AA27" i="8"/>
  <c r="AD29" i="8"/>
  <c r="H33" i="18" s="1"/>
  <c r="AD30" i="8"/>
  <c r="H36" i="18" s="1"/>
  <c r="AD24" i="8"/>
  <c r="AE24" i="8"/>
  <c r="AE22" i="8"/>
  <c r="AD22" i="8"/>
  <c r="E6" i="21"/>
  <c r="AB30" i="8"/>
  <c r="AB29" i="8"/>
  <c r="AC25" i="8"/>
  <c r="N26" i="23" s="1"/>
  <c r="AC21" i="8"/>
  <c r="N22" i="23" s="1"/>
  <c r="AC23" i="8"/>
  <c r="N24" i="23" s="1"/>
  <c r="X9" i="22"/>
  <c r="W9" i="22"/>
  <c r="D6" i="21"/>
  <c r="Z29" i="8"/>
  <c r="A31" i="18" s="1"/>
  <c r="C31" i="18" s="1"/>
  <c r="E33" i="18"/>
  <c r="AE18" i="8"/>
  <c r="I14" i="8"/>
  <c r="AC19" i="8"/>
  <c r="N20" i="23" s="1"/>
  <c r="Z30" i="8"/>
  <c r="A36" i="18" s="1"/>
  <c r="AD18" i="8"/>
  <c r="K18" i="8"/>
  <c r="AF17" i="8" s="1"/>
  <c r="L18" i="8"/>
  <c r="AG17" i="8" s="1"/>
  <c r="E36" i="18"/>
  <c r="E31" i="18"/>
  <c r="E32" i="18"/>
  <c r="E37" i="18"/>
  <c r="H18" i="8"/>
  <c r="J18" i="8"/>
  <c r="N802" i="23" l="1"/>
  <c r="N426" i="23"/>
  <c r="N473" i="23"/>
  <c r="N520" i="23"/>
  <c r="N943" i="23"/>
  <c r="N285" i="23"/>
  <c r="N144" i="23"/>
  <c r="N990" i="23"/>
  <c r="N567" i="23"/>
  <c r="N708" i="23"/>
  <c r="N332" i="23"/>
  <c r="N614" i="23"/>
  <c r="N238" i="23"/>
  <c r="N849" i="23"/>
  <c r="N661" i="23"/>
  <c r="N379" i="23"/>
  <c r="N755" i="23"/>
  <c r="N896" i="23"/>
  <c r="N531" i="23"/>
  <c r="N249" i="23"/>
  <c r="N672" i="23"/>
  <c r="N907" i="23"/>
  <c r="N578" i="23"/>
  <c r="N155" i="23"/>
  <c r="N719" i="23"/>
  <c r="N484" i="23"/>
  <c r="N1001" i="23"/>
  <c r="N437" i="23"/>
  <c r="N766" i="23"/>
  <c r="N296" i="23"/>
  <c r="N343" i="23"/>
  <c r="N625" i="23"/>
  <c r="N860" i="23"/>
  <c r="N390" i="23"/>
  <c r="N202" i="23"/>
  <c r="N954" i="23"/>
  <c r="N813" i="23"/>
  <c r="N541" i="23"/>
  <c r="N635" i="23"/>
  <c r="N259" i="23"/>
  <c r="N353" i="23"/>
  <c r="N964" i="23"/>
  <c r="N917" i="23"/>
  <c r="N212" i="23"/>
  <c r="N306" i="23"/>
  <c r="N729" i="23"/>
  <c r="N776" i="23"/>
  <c r="N823" i="23"/>
  <c r="N494" i="23"/>
  <c r="N870" i="23"/>
  <c r="N400" i="23"/>
  <c r="N682" i="23"/>
  <c r="N118" i="23"/>
  <c r="N447" i="23"/>
  <c r="N165" i="23"/>
  <c r="N588" i="23"/>
  <c r="N27" i="23"/>
  <c r="H251" i="21"/>
  <c r="N52" i="20"/>
  <c r="AB27" i="8"/>
  <c r="AD20" i="8"/>
  <c r="I13" i="8"/>
  <c r="AE20" i="8"/>
  <c r="AE29" i="8"/>
  <c r="F6" i="21"/>
  <c r="AD19" i="8"/>
  <c r="AC27" i="8"/>
  <c r="AG18" i="8"/>
  <c r="C36" i="18"/>
  <c r="AE21" i="8"/>
  <c r="AD21" i="8"/>
  <c r="AD25" i="8"/>
  <c r="AE25" i="8"/>
  <c r="AE19" i="8"/>
  <c r="AD23" i="8"/>
  <c r="AE23" i="8"/>
  <c r="AE15" i="8"/>
  <c r="F7" i="21"/>
  <c r="N7" i="20"/>
  <c r="Q6" i="20" s="1"/>
  <c r="F251" i="21" a="1"/>
  <c r="F251" i="21" s="1"/>
  <c r="L252" i="21" a="1"/>
  <c r="L252" i="21" s="1"/>
  <c r="I254" i="21" a="1"/>
  <c r="I254" i="21" s="1"/>
  <c r="H252" i="21" a="1"/>
  <c r="H252" i="21" s="1"/>
  <c r="I252" i="21" a="1"/>
  <c r="I252" i="21" s="1"/>
  <c r="M252" i="21" a="1"/>
  <c r="M252" i="21" s="1"/>
  <c r="K254" i="21" a="1"/>
  <c r="K254" i="21" s="1"/>
  <c r="F253" i="21" a="1"/>
  <c r="F253" i="21" s="1"/>
  <c r="L254" i="21" a="1"/>
  <c r="L254" i="21" s="1"/>
  <c r="F254" i="21" a="1"/>
  <c r="F254" i="21" s="1"/>
  <c r="G253" i="21" a="1"/>
  <c r="G253" i="21" s="1"/>
  <c r="M254" i="21" a="1"/>
  <c r="M254" i="21" s="1"/>
  <c r="G254" i="21" a="1"/>
  <c r="G254" i="21" s="1"/>
  <c r="K252" i="21" a="1"/>
  <c r="K252" i="21" s="1"/>
  <c r="H253" i="21" a="1"/>
  <c r="H253" i="21" s="1"/>
  <c r="I253" i="21" a="1"/>
  <c r="I253" i="21" s="1"/>
  <c r="H254" i="21" a="1"/>
  <c r="H254" i="21" s="1"/>
  <c r="K253" i="21" a="1"/>
  <c r="K253" i="21" s="1"/>
  <c r="F252" i="21" a="1"/>
  <c r="F252" i="21" s="1"/>
  <c r="L253" i="21" a="1"/>
  <c r="L253" i="21" s="1"/>
  <c r="G252" i="21" a="1"/>
  <c r="G252" i="21" s="1"/>
  <c r="M253" i="21" a="1"/>
  <c r="M253" i="21" s="1"/>
  <c r="AE16" i="8"/>
  <c r="AF15" i="8"/>
  <c r="AE30" i="8" l="1"/>
  <c r="J36" i="18" s="1"/>
  <c r="J31" i="18"/>
  <c r="AD27" i="8"/>
  <c r="AE27" i="8"/>
  <c r="A13" i="20"/>
  <c r="A14" i="20" s="1"/>
  <c r="AD30" i="21"/>
  <c r="N86" i="20" l="1"/>
  <c r="A16" i="20"/>
  <c r="A17" i="20" s="1"/>
  <c r="N75" i="20"/>
  <c r="N108" i="20"/>
  <c r="AE30" i="21"/>
  <c r="N108" i="23" s="1"/>
  <c r="AD23" i="21"/>
  <c r="N101" i="20" s="1"/>
  <c r="AD17" i="21"/>
  <c r="N95" i="20" s="1"/>
  <c r="N49" i="20"/>
  <c r="AD18" i="21"/>
  <c r="AD26" i="21"/>
  <c r="AD14" i="21"/>
  <c r="AD25" i="21"/>
  <c r="AD24" i="21"/>
  <c r="AD13" i="21"/>
  <c r="AD12" i="21"/>
  <c r="AD20" i="21"/>
  <c r="AD19" i="21"/>
  <c r="N104" i="20" l="1"/>
  <c r="N98" i="20"/>
  <c r="N96" i="20"/>
  <c r="N92" i="20"/>
  <c r="N91" i="20"/>
  <c r="N682" i="20"/>
  <c r="N118" i="20"/>
  <c r="N635" i="20"/>
  <c r="N588" i="20"/>
  <c r="N541" i="20"/>
  <c r="N494" i="20"/>
  <c r="N447" i="20"/>
  <c r="N964" i="20"/>
  <c r="N400" i="20"/>
  <c r="N917" i="20"/>
  <c r="N353" i="20"/>
  <c r="N870" i="20"/>
  <c r="N306" i="20"/>
  <c r="N823" i="20"/>
  <c r="N259" i="20"/>
  <c r="N776" i="20"/>
  <c r="N212" i="20"/>
  <c r="N729" i="20"/>
  <c r="N165" i="20"/>
  <c r="N1001" i="20"/>
  <c r="N155" i="20"/>
  <c r="N719" i="20"/>
  <c r="N249" i="20"/>
  <c r="N202" i="20"/>
  <c r="N766" i="20"/>
  <c r="N296" i="20"/>
  <c r="N860" i="20"/>
  <c r="N343" i="20"/>
  <c r="N907" i="20"/>
  <c r="N390" i="20"/>
  <c r="N954" i="20"/>
  <c r="N437" i="20"/>
  <c r="N484" i="20"/>
  <c r="N531" i="20"/>
  <c r="N578" i="20"/>
  <c r="N625" i="20"/>
  <c r="N672" i="20"/>
  <c r="N813" i="20"/>
  <c r="N473" i="20"/>
  <c r="N990" i="20"/>
  <c r="N426" i="20"/>
  <c r="N943" i="20"/>
  <c r="N379" i="20"/>
  <c r="N896" i="20"/>
  <c r="N332" i="20"/>
  <c r="N849" i="20"/>
  <c r="N285" i="20"/>
  <c r="N802" i="20"/>
  <c r="N238" i="20"/>
  <c r="N755" i="20"/>
  <c r="N191" i="20"/>
  <c r="N708" i="20"/>
  <c r="N144" i="20"/>
  <c r="N661" i="20"/>
  <c r="N614" i="20"/>
  <c r="N567" i="20"/>
  <c r="N520" i="20"/>
  <c r="N103" i="20"/>
  <c r="AD27" i="21"/>
  <c r="AD15" i="21"/>
  <c r="AE17" i="21"/>
  <c r="N95" i="23" s="1"/>
  <c r="AE23" i="21"/>
  <c r="N101" i="23" s="1"/>
  <c r="AD21" i="21"/>
  <c r="N97" i="20"/>
  <c r="AE26" i="21"/>
  <c r="N104" i="23" s="1"/>
  <c r="AE24" i="21"/>
  <c r="N102" i="23" s="1"/>
  <c r="AE13" i="21"/>
  <c r="N91" i="23" s="1"/>
  <c r="AE12" i="21"/>
  <c r="N90" i="23" s="1"/>
  <c r="AE20" i="21"/>
  <c r="N98" i="23" s="1"/>
  <c r="AE25" i="21"/>
  <c r="N103" i="23" s="1"/>
  <c r="AE14" i="21"/>
  <c r="N92" i="23" s="1"/>
  <c r="AE19" i="21"/>
  <c r="N97" i="23" s="1"/>
  <c r="AE18" i="21"/>
  <c r="N96" i="23" s="1"/>
  <c r="N90" i="20"/>
  <c r="N102" i="20"/>
  <c r="N93" i="20" l="1"/>
  <c r="AD29" i="21"/>
  <c r="N99" i="20"/>
  <c r="AE27" i="21"/>
  <c r="N105" i="23" s="1"/>
  <c r="AE15" i="21"/>
  <c r="N93" i="23" s="1"/>
  <c r="AE21" i="21"/>
  <c r="N99" i="23" s="1"/>
  <c r="N105" i="20"/>
  <c r="H6" i="21" l="1"/>
  <c r="AE29" i="21"/>
  <c r="U6" i="21"/>
  <c r="N107" i="20"/>
  <c r="T6" i="21" l="1"/>
  <c r="AC30" i="8"/>
  <c r="AC29" i="8"/>
  <c r="G31" i="18" s="1"/>
  <c r="I6" i="21"/>
  <c r="H7" i="21"/>
  <c r="U7" i="21" s="1"/>
  <c r="U8" i="21" s="1"/>
  <c r="J53" i="8" s="1"/>
  <c r="J54" i="8" s="1"/>
  <c r="N107" i="23"/>
  <c r="T7" i="21"/>
  <c r="D12" i="22"/>
  <c r="D156" i="22"/>
  <c r="C94" i="22"/>
  <c r="D25" i="22"/>
  <c r="D169" i="22"/>
  <c r="C107" i="22"/>
  <c r="D38" i="22"/>
  <c r="D182" i="22"/>
  <c r="C120" i="22"/>
  <c r="D83" i="22"/>
  <c r="C177" i="22"/>
  <c r="D135" i="22"/>
  <c r="C73" i="22"/>
  <c r="C45" i="22"/>
  <c r="D52" i="22"/>
  <c r="D196" i="22"/>
  <c r="C134" i="22"/>
  <c r="D77" i="22"/>
  <c r="C15" i="22"/>
  <c r="C159" i="22"/>
  <c r="D102" i="22"/>
  <c r="C40" i="22"/>
  <c r="C184" i="22"/>
  <c r="D127" i="22"/>
  <c r="C65" i="22"/>
  <c r="C209" i="22"/>
  <c r="D152" i="22"/>
  <c r="C90" i="22"/>
  <c r="D69" i="22"/>
  <c r="D213" i="22"/>
  <c r="C151" i="22"/>
  <c r="D94" i="22"/>
  <c r="C32" i="22"/>
  <c r="C176" i="22"/>
  <c r="D153" i="22"/>
  <c r="D78" i="22"/>
  <c r="D59" i="22"/>
  <c r="D40" i="22"/>
  <c r="C172" i="22"/>
  <c r="C20" i="22"/>
  <c r="D24" i="22"/>
  <c r="D168" i="22"/>
  <c r="C106" i="22"/>
  <c r="D37" i="22"/>
  <c r="D181" i="22"/>
  <c r="C119" i="22"/>
  <c r="D50" i="22"/>
  <c r="D194" i="22"/>
  <c r="C132" i="22"/>
  <c r="D107" i="22"/>
  <c r="C201" i="22"/>
  <c r="D147" i="22"/>
  <c r="C85" i="22"/>
  <c r="C138" i="22"/>
  <c r="C69" i="22"/>
  <c r="D64" i="22"/>
  <c r="D208" i="22"/>
  <c r="C146" i="22"/>
  <c r="D89" i="22"/>
  <c r="C27" i="22"/>
  <c r="C171" i="22"/>
  <c r="D114" i="22"/>
  <c r="C52" i="22"/>
  <c r="C196" i="22"/>
  <c r="D139" i="22"/>
  <c r="C77" i="22"/>
  <c r="D20" i="22"/>
  <c r="D164" i="22"/>
  <c r="C102" i="22"/>
  <c r="D81" i="22"/>
  <c r="C19" i="22"/>
  <c r="C163" i="22"/>
  <c r="D106" i="22"/>
  <c r="C44" i="22"/>
  <c r="C188" i="22"/>
  <c r="C150" i="22"/>
  <c r="D142" i="22"/>
  <c r="C178" i="22"/>
  <c r="C60" i="22"/>
  <c r="C33" i="22"/>
  <c r="C189" i="22"/>
  <c r="D42" i="22"/>
  <c r="C30" i="22"/>
  <c r="D103" i="22"/>
  <c r="D189" i="22"/>
  <c r="D26" i="22"/>
  <c r="D123" i="22"/>
  <c r="D65" i="22"/>
  <c r="C197" i="22"/>
  <c r="C164" i="22"/>
  <c r="D36" i="22"/>
  <c r="D180" i="22"/>
  <c r="C118" i="22"/>
  <c r="D49" i="22"/>
  <c r="D193" i="22"/>
  <c r="C131" i="22"/>
  <c r="D62" i="22"/>
  <c r="D206" i="22"/>
  <c r="C144" i="22"/>
  <c r="D131" i="22"/>
  <c r="D15" i="22"/>
  <c r="D159" i="22"/>
  <c r="C97" i="22"/>
  <c r="C186" i="22"/>
  <c r="C93" i="22"/>
  <c r="D76" i="22"/>
  <c r="C14" i="22"/>
  <c r="C158" i="22"/>
  <c r="D101" i="22"/>
  <c r="C39" i="22"/>
  <c r="C183" i="22"/>
  <c r="D126" i="22"/>
  <c r="C64" i="22"/>
  <c r="C208" i="22"/>
  <c r="D151" i="22"/>
  <c r="C89" i="22"/>
  <c r="D32" i="22"/>
  <c r="D176" i="22"/>
  <c r="C114" i="22"/>
  <c r="D93" i="22"/>
  <c r="C31" i="22"/>
  <c r="C175" i="22"/>
  <c r="D118" i="22"/>
  <c r="C56" i="22"/>
  <c r="C200" i="22"/>
  <c r="D56" i="22"/>
  <c r="C55" i="22"/>
  <c r="C34" i="22"/>
  <c r="C204" i="22"/>
  <c r="C157" i="22"/>
  <c r="D17" i="22"/>
  <c r="C124" i="22"/>
  <c r="C198" i="22"/>
  <c r="C135" i="22"/>
  <c r="D45" i="22"/>
  <c r="D13" i="22"/>
  <c r="C28" i="22"/>
  <c r="C139" i="22"/>
  <c r="D48" i="22"/>
  <c r="D192" i="22"/>
  <c r="C130" i="22"/>
  <c r="D61" i="22"/>
  <c r="D205" i="22"/>
  <c r="C143" i="22"/>
  <c r="D74" i="22"/>
  <c r="C12" i="22"/>
  <c r="C156" i="22"/>
  <c r="D155" i="22"/>
  <c r="D27" i="22"/>
  <c r="D171" i="22"/>
  <c r="C109" i="22"/>
  <c r="C210" i="22"/>
  <c r="C105" i="22"/>
  <c r="D88" i="22"/>
  <c r="C26" i="22"/>
  <c r="C170" i="22"/>
  <c r="D113" i="22"/>
  <c r="C51" i="22"/>
  <c r="C195" i="22"/>
  <c r="D138" i="22"/>
  <c r="C76" i="22"/>
  <c r="D19" i="22"/>
  <c r="D163" i="22"/>
  <c r="C101" i="22"/>
  <c r="D44" i="22"/>
  <c r="D188" i="22"/>
  <c r="C126" i="22"/>
  <c r="D105" i="22"/>
  <c r="C43" i="22"/>
  <c r="C187" i="22"/>
  <c r="D130" i="22"/>
  <c r="C68" i="22"/>
  <c r="C212" i="22"/>
  <c r="C113" i="22"/>
  <c r="C199" i="22"/>
  <c r="D96" i="22"/>
  <c r="C13" i="22"/>
  <c r="D161" i="22"/>
  <c r="D211" i="22"/>
  <c r="C91" i="22"/>
  <c r="C16" i="22"/>
  <c r="D144" i="22"/>
  <c r="C21" i="22"/>
  <c r="C53" i="22"/>
  <c r="D60" i="22"/>
  <c r="D204" i="22"/>
  <c r="C142" i="22"/>
  <c r="D73" i="22"/>
  <c r="C155" i="22"/>
  <c r="D86" i="22"/>
  <c r="C24" i="22"/>
  <c r="C168" i="22"/>
  <c r="D167" i="22"/>
  <c r="D39" i="22"/>
  <c r="D183" i="22"/>
  <c r="C121" i="22"/>
  <c r="D35" i="22"/>
  <c r="C129" i="22"/>
  <c r="D100" i="22"/>
  <c r="C38" i="22"/>
  <c r="C182" i="22"/>
  <c r="D125" i="22"/>
  <c r="C63" i="22"/>
  <c r="C207" i="22"/>
  <c r="D150" i="22"/>
  <c r="C88" i="22"/>
  <c r="D31" i="22"/>
  <c r="D175" i="22"/>
  <c r="D200" i="22"/>
  <c r="D117" i="22"/>
  <c r="C80" i="22"/>
  <c r="C191" i="22"/>
  <c r="D119" i="22"/>
  <c r="C99" i="22"/>
  <c r="C149" i="22"/>
  <c r="C116" i="22"/>
  <c r="C66" i="22"/>
  <c r="C152" i="22"/>
  <c r="D170" i="22"/>
  <c r="C122" i="22"/>
  <c r="D140" i="22"/>
  <c r="D72" i="22"/>
  <c r="D216" i="22"/>
  <c r="C154" i="22"/>
  <c r="D85" i="22"/>
  <c r="C23" i="22"/>
  <c r="C167" i="22"/>
  <c r="D98" i="22"/>
  <c r="C36" i="22"/>
  <c r="C180" i="22"/>
  <c r="D191" i="22"/>
  <c r="D51" i="22"/>
  <c r="D195" i="22"/>
  <c r="C133" i="22"/>
  <c r="D71" i="22"/>
  <c r="C141" i="22"/>
  <c r="D112" i="22"/>
  <c r="C50" i="22"/>
  <c r="C194" i="22"/>
  <c r="D137" i="22"/>
  <c r="C75" i="22"/>
  <c r="D18" i="22"/>
  <c r="D162" i="22"/>
  <c r="C100" i="22"/>
  <c r="D43" i="22"/>
  <c r="D187" i="22"/>
  <c r="C125" i="22"/>
  <c r="D68" i="22"/>
  <c r="D212" i="22"/>
  <c r="C162" i="22"/>
  <c r="D129" i="22"/>
  <c r="C67" i="22"/>
  <c r="C211" i="22"/>
  <c r="D154" i="22"/>
  <c r="C92" i="22"/>
  <c r="C104" i="22"/>
  <c r="D109" i="22"/>
  <c r="D75" i="22"/>
  <c r="C74" i="22"/>
  <c r="D186" i="22"/>
  <c r="D92" i="22"/>
  <c r="D178" i="22"/>
  <c r="C160" i="22"/>
  <c r="C127" i="22"/>
  <c r="D157" i="22"/>
  <c r="C61" i="22"/>
  <c r="C147" i="22"/>
  <c r="D57" i="22"/>
  <c r="D84" i="22"/>
  <c r="C22" i="22"/>
  <c r="C166" i="22"/>
  <c r="D97" i="22"/>
  <c r="C35" i="22"/>
  <c r="C179" i="22"/>
  <c r="D110" i="22"/>
  <c r="C48" i="22"/>
  <c r="C192" i="22"/>
  <c r="D215" i="22"/>
  <c r="D63" i="22"/>
  <c r="D207" i="22"/>
  <c r="C145" i="22"/>
  <c r="D95" i="22"/>
  <c r="C165" i="22"/>
  <c r="D124" i="22"/>
  <c r="C62" i="22"/>
  <c r="C206" i="22"/>
  <c r="D149" i="22"/>
  <c r="C87" i="22"/>
  <c r="D30" i="22"/>
  <c r="D174" i="22"/>
  <c r="C112" i="22"/>
  <c r="D55" i="22"/>
  <c r="D199" i="22"/>
  <c r="C137" i="22"/>
  <c r="D80" i="22"/>
  <c r="C18" i="22"/>
  <c r="C174" i="22"/>
  <c r="D141" i="22"/>
  <c r="C79" i="22"/>
  <c r="D22" i="22"/>
  <c r="D166" i="22"/>
  <c r="C47" i="22"/>
  <c r="D136" i="22"/>
  <c r="D67" i="22"/>
  <c r="D34" i="22"/>
  <c r="C185" i="22"/>
  <c r="D214" i="22"/>
  <c r="C108" i="22"/>
  <c r="D184" i="22"/>
  <c r="D115" i="22"/>
  <c r="D82" i="22"/>
  <c r="D122" i="22"/>
  <c r="D108" i="22"/>
  <c r="C46" i="22"/>
  <c r="C190" i="22"/>
  <c r="D121" i="22"/>
  <c r="C59" i="22"/>
  <c r="C203" i="22"/>
  <c r="D134" i="22"/>
  <c r="C72" i="22"/>
  <c r="C216" i="22"/>
  <c r="C57" i="22"/>
  <c r="D87" i="22"/>
  <c r="C25" i="22"/>
  <c r="C169" i="22"/>
  <c r="D143" i="22"/>
  <c r="C213" i="22"/>
  <c r="D148" i="22"/>
  <c r="C86" i="22"/>
  <c r="D29" i="22"/>
  <c r="D173" i="22"/>
  <c r="C111" i="22"/>
  <c r="D54" i="22"/>
  <c r="D198" i="22"/>
  <c r="C136" i="22"/>
  <c r="D79" i="22"/>
  <c r="C17" i="22"/>
  <c r="C161" i="22"/>
  <c r="D104" i="22"/>
  <c r="C42" i="22"/>
  <c r="D21" i="22"/>
  <c r="D165" i="22"/>
  <c r="C103" i="22"/>
  <c r="D46" i="22"/>
  <c r="D190" i="22"/>
  <c r="C128" i="22"/>
  <c r="D202" i="22"/>
  <c r="D132" i="22"/>
  <c r="C214" i="22"/>
  <c r="D14" i="22"/>
  <c r="C96" i="22"/>
  <c r="C117" i="22"/>
  <c r="C49" i="22"/>
  <c r="D203" i="22"/>
  <c r="D172" i="22"/>
  <c r="D53" i="22"/>
  <c r="C41" i="22"/>
  <c r="D70" i="22"/>
  <c r="C95" i="22"/>
  <c r="C205" i="22"/>
  <c r="D90" i="22"/>
  <c r="D201" i="22"/>
  <c r="D120" i="22"/>
  <c r="C58" i="22"/>
  <c r="C202" i="22"/>
  <c r="D133" i="22"/>
  <c r="C71" i="22"/>
  <c r="C215" i="22"/>
  <c r="D146" i="22"/>
  <c r="C84" i="22"/>
  <c r="D23" i="22"/>
  <c r="C81" i="22"/>
  <c r="D99" i="22"/>
  <c r="C37" i="22"/>
  <c r="C181" i="22"/>
  <c r="D179" i="22"/>
  <c r="D16" i="22"/>
  <c r="D160" i="22"/>
  <c r="C98" i="22"/>
  <c r="D41" i="22"/>
  <c r="D185" i="22"/>
  <c r="C123" i="22"/>
  <c r="D66" i="22"/>
  <c r="D210" i="22"/>
  <c r="C148" i="22"/>
  <c r="D91" i="22"/>
  <c r="C29" i="22"/>
  <c r="C173" i="22"/>
  <c r="D116" i="22"/>
  <c r="C54" i="22"/>
  <c r="D33" i="22"/>
  <c r="D177" i="22"/>
  <c r="C115" i="22"/>
  <c r="D58" i="22"/>
  <c r="C140" i="22"/>
  <c r="C70" i="22"/>
  <c r="D145" i="22"/>
  <c r="C83" i="22"/>
  <c r="D158" i="22"/>
  <c r="D47" i="22"/>
  <c r="D111" i="22"/>
  <c r="C193" i="22"/>
  <c r="D28" i="22"/>
  <c r="C110" i="22"/>
  <c r="D197" i="22"/>
  <c r="D128" i="22"/>
  <c r="C82" i="22"/>
  <c r="C153" i="22"/>
  <c r="D209" i="22"/>
  <c r="C78" i="22"/>
  <c r="L22" i="8"/>
  <c r="L26" i="8" s="1"/>
  <c r="L29" i="8" s="1"/>
  <c r="L37" i="8" s="1"/>
  <c r="L39" i="8" s="1"/>
  <c r="L47" i="8" s="1"/>
  <c r="L49" i="8" s="1"/>
  <c r="L52" i="8" s="1"/>
  <c r="AC13" i="8"/>
  <c r="AC12" i="8"/>
  <c r="V17" i="22" l="1"/>
  <c r="T17" i="22"/>
  <c r="T8" i="21"/>
  <c r="H53" i="8" s="1"/>
  <c r="H54" i="8" s="1"/>
  <c r="I7" i="21"/>
  <c r="G36" i="18"/>
  <c r="T15" i="22"/>
  <c r="V15" i="22"/>
  <c r="W15" i="22"/>
  <c r="X15" i="22"/>
  <c r="T12" i="22"/>
  <c r="T10" i="22"/>
  <c r="T16" i="22"/>
  <c r="V13" i="22"/>
  <c r="W14" i="22"/>
  <c r="T14" i="22"/>
  <c r="W12" i="22"/>
  <c r="X16" i="22"/>
  <c r="X11" i="22"/>
  <c r="W13" i="22"/>
  <c r="V11" i="22"/>
  <c r="X19" i="22"/>
  <c r="T19" i="22"/>
  <c r="V16" i="22"/>
  <c r="V10" i="22"/>
  <c r="T18" i="22"/>
  <c r="X12" i="22"/>
  <c r="V19" i="22"/>
  <c r="X14" i="22"/>
  <c r="X18" i="22"/>
  <c r="W16" i="22"/>
  <c r="T13" i="22"/>
  <c r="W19" i="22"/>
  <c r="W10" i="22"/>
  <c r="X10" i="22"/>
  <c r="W11" i="22"/>
  <c r="V18" i="22"/>
  <c r="W18" i="22"/>
  <c r="T11" i="22"/>
  <c r="V14" i="22"/>
  <c r="X13" i="22"/>
  <c r="V12" i="22"/>
  <c r="AA13" i="8"/>
  <c r="AA12" i="8"/>
  <c r="AB13" i="8"/>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<sst xmlns="http://schemas.openxmlformats.org/spreadsheetml/2006/main" count="5435" uniqueCount="3782">
  <si>
    <t>Data Field Name</t>
  </si>
  <si>
    <t>Instructions</t>
  </si>
  <si>
    <t>Recording State</t>
  </si>
  <si>
    <t>Recording County</t>
  </si>
  <si>
    <t>Commodity</t>
  </si>
  <si>
    <t>Unit of Measure</t>
  </si>
  <si>
    <t>Yes</t>
  </si>
  <si>
    <t>No</t>
  </si>
  <si>
    <t>N/A</t>
  </si>
  <si>
    <r>
      <rPr>
        <b/>
        <sz val="9"/>
        <rFont val="Arial"/>
        <family val="2"/>
      </rPr>
      <t>COC USE ONLY</t>
    </r>
  </si>
  <si>
    <t xml:space="preserve"> </t>
  </si>
  <si>
    <t>Alabama (01)</t>
  </si>
  <si>
    <t>Alaska (02)</t>
  </si>
  <si>
    <t>Arizona (04)</t>
  </si>
  <si>
    <t>Arkansas (05)</t>
  </si>
  <si>
    <t>California (06)</t>
  </si>
  <si>
    <t>Colorado (08)</t>
  </si>
  <si>
    <t>Connecticut (09)</t>
  </si>
  <si>
    <t>Delaware (10)</t>
  </si>
  <si>
    <t>District of Columbia (11)</t>
  </si>
  <si>
    <t>Florida (12)</t>
  </si>
  <si>
    <t>Georgia (13)</t>
  </si>
  <si>
    <t>Guam (14)</t>
  </si>
  <si>
    <t>Hawaii (15)</t>
  </si>
  <si>
    <t>Idaho (16)</t>
  </si>
  <si>
    <t>Illinois (17)</t>
  </si>
  <si>
    <t>Indiana (18)</t>
  </si>
  <si>
    <t>Iowa (19)</t>
  </si>
  <si>
    <t>Kansas (20)</t>
  </si>
  <si>
    <t>Kentucky (21)</t>
  </si>
  <si>
    <t>Louisiana (22)</t>
  </si>
  <si>
    <t>Maine (23)</t>
  </si>
  <si>
    <t>Maryland (24)</t>
  </si>
  <si>
    <t>Massachusetts (25)</t>
  </si>
  <si>
    <t>Michigan (26)</t>
  </si>
  <si>
    <t>Minnesota (27)</t>
  </si>
  <si>
    <t>Mississippi (28)</t>
  </si>
  <si>
    <t>Missouri (29)</t>
  </si>
  <si>
    <t>Montana (30)</t>
  </si>
  <si>
    <t>Nebraska (31)</t>
  </si>
  <si>
    <t>Nevada (32)</t>
  </si>
  <si>
    <t>New Hampshire (33)</t>
  </si>
  <si>
    <t>New Jersey (34)</t>
  </si>
  <si>
    <t>New Mexico (35)</t>
  </si>
  <si>
    <t>New York (36)</t>
  </si>
  <si>
    <t>North Carolina (37)</t>
  </si>
  <si>
    <t>North Dakota (38)</t>
  </si>
  <si>
    <t>Ohio (39)</t>
  </si>
  <si>
    <t>Oklahoma (40)</t>
  </si>
  <si>
    <t>Oregon (41)</t>
  </si>
  <si>
    <t>Pennsylvania (42)</t>
  </si>
  <si>
    <t>Rhode Island (44)</t>
  </si>
  <si>
    <t>South Carolina (45)</t>
  </si>
  <si>
    <t>South Dakota (46)</t>
  </si>
  <si>
    <t>Tennessee (47)</t>
  </si>
  <si>
    <t>Texas (48)</t>
  </si>
  <si>
    <t>Utah (49)</t>
  </si>
  <si>
    <t>Vermont (50)</t>
  </si>
  <si>
    <t>Virginia (51)</t>
  </si>
  <si>
    <t>Virgin Islands of the U.S. (52)</t>
  </si>
  <si>
    <t>Washington (53)</t>
  </si>
  <si>
    <t>West Virginia (54)</t>
  </si>
  <si>
    <t>Wisconsin (55)</t>
  </si>
  <si>
    <t>Wyoming (56)</t>
  </si>
  <si>
    <t>American Samoa (60)</t>
  </si>
  <si>
    <t>Federated States of Micronesia (64)</t>
  </si>
  <si>
    <t>Northern Mariana Islands (69)</t>
  </si>
  <si>
    <t>Puerto Rico (72)</t>
  </si>
  <si>
    <t>Autauga (001)</t>
  </si>
  <si>
    <t>Fairbanks (001)</t>
  </si>
  <si>
    <t>Apache (001)</t>
  </si>
  <si>
    <t>Arkansas (001)</t>
  </si>
  <si>
    <t>Alameda (001)</t>
  </si>
  <si>
    <t>Adams (001)</t>
  </si>
  <si>
    <t>Fairfield (001)</t>
  </si>
  <si>
    <t>Kent (001)</t>
  </si>
  <si>
    <t>District of Columbia (001)</t>
  </si>
  <si>
    <t>Alachua (001)</t>
  </si>
  <si>
    <t>Appling (001)</t>
  </si>
  <si>
    <t>Guam (001)</t>
  </si>
  <si>
    <t>Hawaii (001)</t>
  </si>
  <si>
    <t>Ada (001)</t>
  </si>
  <si>
    <t>Adair (001)</t>
  </si>
  <si>
    <t>Allen (001)</t>
  </si>
  <si>
    <t>Acadia (001)</t>
  </si>
  <si>
    <t>Androscoggin (001)</t>
  </si>
  <si>
    <t>Allegany (001)</t>
  </si>
  <si>
    <t>Barnstable (001)</t>
  </si>
  <si>
    <t>Alcona (001)</t>
  </si>
  <si>
    <t>Aitkin (001)</t>
  </si>
  <si>
    <t>Beaverhead (001)</t>
  </si>
  <si>
    <t>Churchill (001)</t>
  </si>
  <si>
    <t>Belknap (001)</t>
  </si>
  <si>
    <t>Atlantic (001)</t>
  </si>
  <si>
    <t>Bernalillo (001)</t>
  </si>
  <si>
    <t>Albany (001)</t>
  </si>
  <si>
    <t>Alamance (001)</t>
  </si>
  <si>
    <t>Baker (001)</t>
  </si>
  <si>
    <t>Bristol (001)</t>
  </si>
  <si>
    <t>Abbeville (001)</t>
  </si>
  <si>
    <t>Aurora (003)</t>
  </si>
  <si>
    <t>Anderson (001)</t>
  </si>
  <si>
    <t>Beaver (001)</t>
  </si>
  <si>
    <t>Addison (001)</t>
  </si>
  <si>
    <t>Accomack (001)</t>
  </si>
  <si>
    <t>St. Croix (001)</t>
  </si>
  <si>
    <t>Barbour (001)</t>
  </si>
  <si>
    <t>American Samoa (001)</t>
  </si>
  <si>
    <t>Pohnpei (040)</t>
  </si>
  <si>
    <t>Rota (100)</t>
  </si>
  <si>
    <t>Adjuntas (001)</t>
  </si>
  <si>
    <t>Baldwin (003)</t>
  </si>
  <si>
    <t>Delta (002)</t>
  </si>
  <si>
    <t>Cochise (003)</t>
  </si>
  <si>
    <t>Ashley (003)</t>
  </si>
  <si>
    <t>Alpine (003)</t>
  </si>
  <si>
    <t>Alamosa (003)</t>
  </si>
  <si>
    <t>Hartford (003)</t>
  </si>
  <si>
    <t>New Castle (003)</t>
  </si>
  <si>
    <t>Baker (003)</t>
  </si>
  <si>
    <t>Atkinson (003)</t>
  </si>
  <si>
    <t>Honolulu (003)</t>
  </si>
  <si>
    <t>Adams (003)</t>
  </si>
  <si>
    <t>Alexander (003)</t>
  </si>
  <si>
    <t>Allen (003)</t>
  </si>
  <si>
    <t>Anderson (003)</t>
  </si>
  <si>
    <t>Houlton (002)</t>
  </si>
  <si>
    <t>Anne Arundel (003)</t>
  </si>
  <si>
    <t>Berkshire (003)</t>
  </si>
  <si>
    <t>Alger (003)</t>
  </si>
  <si>
    <t>Anoka (003)</t>
  </si>
  <si>
    <t>Alcorn (003)</t>
  </si>
  <si>
    <t>Andrew (003)</t>
  </si>
  <si>
    <t>Big Horn (003)</t>
  </si>
  <si>
    <t>Antelope (003)</t>
  </si>
  <si>
    <t>Clark (003)</t>
  </si>
  <si>
    <t>Carroll (003)</t>
  </si>
  <si>
    <t>Burlington (005)</t>
  </si>
  <si>
    <t>Catron (003)</t>
  </si>
  <si>
    <t>Allegany (003)</t>
  </si>
  <si>
    <t>Barnes (003)</t>
  </si>
  <si>
    <t>Alfalfa (003)</t>
  </si>
  <si>
    <t>Benton (003)</t>
  </si>
  <si>
    <t>Allegheny (003)</t>
  </si>
  <si>
    <t>Kent (003)</t>
  </si>
  <si>
    <t>Aiken (003)</t>
  </si>
  <si>
    <t>Beadle (005)</t>
  </si>
  <si>
    <t>Bedford (003)</t>
  </si>
  <si>
    <t>Andrews (003)</t>
  </si>
  <si>
    <t>Box Elder (003)</t>
  </si>
  <si>
    <t>Bennington (003)</t>
  </si>
  <si>
    <t>Albemarle, Charlottesville City (003)</t>
  </si>
  <si>
    <t>St. John (003)</t>
  </si>
  <si>
    <t>Asotin (003)</t>
  </si>
  <si>
    <t>Berkeley (003)</t>
  </si>
  <si>
    <t>Ashland (003)</t>
  </si>
  <si>
    <t>Saipan (110)</t>
  </si>
  <si>
    <t>Arecibo (013)</t>
  </si>
  <si>
    <t>Barbour (005)</t>
  </si>
  <si>
    <t>Homer (003)</t>
  </si>
  <si>
    <t>Coconino (005)</t>
  </si>
  <si>
    <t>Baxter (005)</t>
  </si>
  <si>
    <t>Amador (005)</t>
  </si>
  <si>
    <t>Arapahoe (005)</t>
  </si>
  <si>
    <t>Litchfield (005)</t>
  </si>
  <si>
    <t>Sussex (005)</t>
  </si>
  <si>
    <t>Bay (005)</t>
  </si>
  <si>
    <t>Bacon (005)</t>
  </si>
  <si>
    <t>Kalawao (005)</t>
  </si>
  <si>
    <t>Bannock (005)</t>
  </si>
  <si>
    <t>Bond (005)</t>
  </si>
  <si>
    <t>Bartholomew (005)</t>
  </si>
  <si>
    <t>Allamakee (005)</t>
  </si>
  <si>
    <t>Atchison (005)</t>
  </si>
  <si>
    <t>Anderson (005)</t>
  </si>
  <si>
    <t>Ascension (005)</t>
  </si>
  <si>
    <t>Aroostook (003)</t>
  </si>
  <si>
    <t>Baltimore (005)</t>
  </si>
  <si>
    <t>Bristol (005)</t>
  </si>
  <si>
    <t>Allegan (005)</t>
  </si>
  <si>
    <t>Becker (005)</t>
  </si>
  <si>
    <t>Amite (005)</t>
  </si>
  <si>
    <t>Blaine (005)</t>
  </si>
  <si>
    <t>Arthur (005)</t>
  </si>
  <si>
    <t>Douglas (005)</t>
  </si>
  <si>
    <t>Cheshire (005)</t>
  </si>
  <si>
    <t>Camden (007)</t>
  </si>
  <si>
    <t>Chaves (005)</t>
  </si>
  <si>
    <t>Bronx (005)</t>
  </si>
  <si>
    <t>Alleghany (005)</t>
  </si>
  <si>
    <t>Benson (005)</t>
  </si>
  <si>
    <t>Ashland (005)</t>
  </si>
  <si>
    <t>Atoka (005)</t>
  </si>
  <si>
    <t>Clackamas (005)</t>
  </si>
  <si>
    <t>Armstrong (005)</t>
  </si>
  <si>
    <t>Newport (005)</t>
  </si>
  <si>
    <t>Allendale (005)</t>
  </si>
  <si>
    <t>Bennett (007)</t>
  </si>
  <si>
    <t>Benton (005)</t>
  </si>
  <si>
    <t>Angelina (005)</t>
  </si>
  <si>
    <t>Cache (005)</t>
  </si>
  <si>
    <t>Caledonia (005)</t>
  </si>
  <si>
    <t>Alleghany, Covington City (005)</t>
  </si>
  <si>
    <t>St. Thomas (005)</t>
  </si>
  <si>
    <t>Boone (005)</t>
  </si>
  <si>
    <t>Barron (005)</t>
  </si>
  <si>
    <t>Campbell (005)</t>
  </si>
  <si>
    <t>Tinian (120)</t>
  </si>
  <si>
    <t>Barranquitas (019)</t>
  </si>
  <si>
    <t>Bibb (007)</t>
  </si>
  <si>
    <t>Palmer (005)</t>
  </si>
  <si>
    <t>Gila (007)</t>
  </si>
  <si>
    <t>Benton (007)</t>
  </si>
  <si>
    <t>Butte (007)</t>
  </si>
  <si>
    <t>Archuleta (007)</t>
  </si>
  <si>
    <t>Middlesex (007)</t>
  </si>
  <si>
    <t>Bradford (007)</t>
  </si>
  <si>
    <t>Baker (007)</t>
  </si>
  <si>
    <t>Kauai (007)</t>
  </si>
  <si>
    <t>Bear Lake (007)</t>
  </si>
  <si>
    <t>Boone (007)</t>
  </si>
  <si>
    <t>Appanoose (007)</t>
  </si>
  <si>
    <t>Barber (007)</t>
  </si>
  <si>
    <t>Ballard (007)</t>
  </si>
  <si>
    <t>Assumption (007)</t>
  </si>
  <si>
    <t>Fort Kent (004)</t>
  </si>
  <si>
    <t>Calvert (009)</t>
  </si>
  <si>
    <t>Dukes (007)</t>
  </si>
  <si>
    <t>Alpena (007)</t>
  </si>
  <si>
    <t>Beltrami (007)</t>
  </si>
  <si>
    <t>Attala (007)</t>
  </si>
  <si>
    <t>Audrain (007)</t>
  </si>
  <si>
    <t>Broadwater (007)</t>
  </si>
  <si>
    <t>Banner (007)</t>
  </si>
  <si>
    <t>Elko (007)</t>
  </si>
  <si>
    <t>Coos (007)</t>
  </si>
  <si>
    <t>Cape May (009)</t>
  </si>
  <si>
    <t>Cibola (006)</t>
  </si>
  <si>
    <t>Broome (007)</t>
  </si>
  <si>
    <t>Anson (007)</t>
  </si>
  <si>
    <t>Billings (007)</t>
  </si>
  <si>
    <t>Ashtabula (007)</t>
  </si>
  <si>
    <t>Beaver (007)</t>
  </si>
  <si>
    <t>Clatsop (007)</t>
  </si>
  <si>
    <t>Providence (007)</t>
  </si>
  <si>
    <t>Anderson (007)</t>
  </si>
  <si>
    <t>Bon Homme (009)</t>
  </si>
  <si>
    <t>Bledsoe (007)</t>
  </si>
  <si>
    <t>Aransas (007)</t>
  </si>
  <si>
    <t>Carbon (007)</t>
  </si>
  <si>
    <t>Chittenden (007)</t>
  </si>
  <si>
    <t>Amelia (007)</t>
  </si>
  <si>
    <t>Chelan (007)</t>
  </si>
  <si>
    <t>Braxton (007)</t>
  </si>
  <si>
    <t>Bayfield (007)</t>
  </si>
  <si>
    <t>Caguas (025)</t>
  </si>
  <si>
    <t>Blount (009)</t>
  </si>
  <si>
    <t>Graham (009)</t>
  </si>
  <si>
    <t>Boone (009)</t>
  </si>
  <si>
    <t>Calaveras (009)</t>
  </si>
  <si>
    <t>Baca (009)</t>
  </si>
  <si>
    <t>New Haven (009)</t>
  </si>
  <si>
    <t>Brevard (009)</t>
  </si>
  <si>
    <t>Baldwin (009)</t>
  </si>
  <si>
    <t>Maui (009)</t>
  </si>
  <si>
    <t>Benewah, South Shoshone (009)</t>
  </si>
  <si>
    <t>Brown (009)</t>
  </si>
  <si>
    <t>Blackford (009)</t>
  </si>
  <si>
    <t>Audubon (009)</t>
  </si>
  <si>
    <t>Barton (009)</t>
  </si>
  <si>
    <t>Barren (009)</t>
  </si>
  <si>
    <t>Avoyelles (009)</t>
  </si>
  <si>
    <t>Cumberland (005)</t>
  </si>
  <si>
    <t>Caroline (011)</t>
  </si>
  <si>
    <t>Essex (009)</t>
  </si>
  <si>
    <t>Antrim (009)</t>
  </si>
  <si>
    <t>Benton (009)</t>
  </si>
  <si>
    <t>Barry (009)</t>
  </si>
  <si>
    <t>Carbon (009)</t>
  </si>
  <si>
    <t>Blaine (009)</t>
  </si>
  <si>
    <t>Esmeralda (009)</t>
  </si>
  <si>
    <t>Grafton (009)</t>
  </si>
  <si>
    <t>Cumberland (011)</t>
  </si>
  <si>
    <t>Colfax (007)</t>
  </si>
  <si>
    <t>Cattaraugus (009)</t>
  </si>
  <si>
    <t>Ashe (009)</t>
  </si>
  <si>
    <t>Bottineau (009)</t>
  </si>
  <si>
    <t>Athens (009)</t>
  </si>
  <si>
    <t>Beckham (009)</t>
  </si>
  <si>
    <t>Columbia (009)</t>
  </si>
  <si>
    <t>Bedford (009)</t>
  </si>
  <si>
    <t>Washington (009)</t>
  </si>
  <si>
    <t>Bamberg (009)</t>
  </si>
  <si>
    <t>Brookings (011)</t>
  </si>
  <si>
    <t>Archer (009)</t>
  </si>
  <si>
    <t>Daggett (009)</t>
  </si>
  <si>
    <t>Amherst (009)</t>
  </si>
  <si>
    <t>Clallam (009)</t>
  </si>
  <si>
    <t>Brooke (009)</t>
  </si>
  <si>
    <t>Converse (009)</t>
  </si>
  <si>
    <t>Corozal (047)</t>
  </si>
  <si>
    <t>Bullock (011)</t>
  </si>
  <si>
    <t>Greenlee (011)</t>
  </si>
  <si>
    <t>Bradley (011)</t>
  </si>
  <si>
    <t>Colusa (011)</t>
  </si>
  <si>
    <t>Bent (011)</t>
  </si>
  <si>
    <t>New London (011)</t>
  </si>
  <si>
    <t>Broward (011)</t>
  </si>
  <si>
    <t>Banks (011)</t>
  </si>
  <si>
    <t>Bingham (011)</t>
  </si>
  <si>
    <t>Bureau (011)</t>
  </si>
  <si>
    <t>Boone (011)</t>
  </si>
  <si>
    <t>Benton (011)</t>
  </si>
  <si>
    <t>Bourbon (011)</t>
  </si>
  <si>
    <t>Bath (011)</t>
  </si>
  <si>
    <t>Beauregard (011)</t>
  </si>
  <si>
    <t>Franklin (007)</t>
  </si>
  <si>
    <t>Carroll (013)</t>
  </si>
  <si>
    <t>Franklin (011)</t>
  </si>
  <si>
    <t>Arenac (011)</t>
  </si>
  <si>
    <t>Big Stone (011)</t>
  </si>
  <si>
    <t>Bolivar (011)</t>
  </si>
  <si>
    <t>Barton (011)</t>
  </si>
  <si>
    <t>Carter (011)</t>
  </si>
  <si>
    <t>Eureka (011)</t>
  </si>
  <si>
    <t>Hillsborough (011)</t>
  </si>
  <si>
    <t>Gloucester (015)</t>
  </si>
  <si>
    <t>Curry (009)</t>
  </si>
  <si>
    <t>Cayuga (011)</t>
  </si>
  <si>
    <t>Avery (011)</t>
  </si>
  <si>
    <t>Bowman (011)</t>
  </si>
  <si>
    <t>Auglaize (011)</t>
  </si>
  <si>
    <t>Blaine (011)</t>
  </si>
  <si>
    <t>Coos (011)</t>
  </si>
  <si>
    <t>Berks (011)</t>
  </si>
  <si>
    <t>Barnwell (011)</t>
  </si>
  <si>
    <t>Brown (013)</t>
  </si>
  <si>
    <t>Armstrong (011)</t>
  </si>
  <si>
    <t>Davis (011)</t>
  </si>
  <si>
    <t>Appomattox (011)</t>
  </si>
  <si>
    <t>Clark (011)</t>
  </si>
  <si>
    <t>Cabell (011)</t>
  </si>
  <si>
    <t>Buffalo (011)</t>
  </si>
  <si>
    <t>Crook (011)</t>
  </si>
  <si>
    <t>Lares (081)</t>
  </si>
  <si>
    <t>Butler (013)</t>
  </si>
  <si>
    <t>La Paz (012)</t>
  </si>
  <si>
    <t>Calhoun (013)</t>
  </si>
  <si>
    <t>Contra Costa (013)</t>
  </si>
  <si>
    <t>Boulder (013)</t>
  </si>
  <si>
    <t>Tolland (013)</t>
  </si>
  <si>
    <t>Barrow (013)</t>
  </si>
  <si>
    <t>Blaine (013)</t>
  </si>
  <si>
    <t>Black Hawk (013)</t>
  </si>
  <si>
    <t>Bell (013)</t>
  </si>
  <si>
    <t>Bienville (013)</t>
  </si>
  <si>
    <t>Hancock (009)</t>
  </si>
  <si>
    <t>Cecil (015)</t>
  </si>
  <si>
    <t>Hampden (013)</t>
  </si>
  <si>
    <t>Baraga (013)</t>
  </si>
  <si>
    <t>Blue Earth (013)</t>
  </si>
  <si>
    <t>Bates (013)</t>
  </si>
  <si>
    <t>Cascade (013)</t>
  </si>
  <si>
    <t>Box Butte (013)</t>
  </si>
  <si>
    <t>Humboldt (013)</t>
  </si>
  <si>
    <t>Merrimack (013)</t>
  </si>
  <si>
    <t>Hunterdon (019)</t>
  </si>
  <si>
    <t>De Baca (011)</t>
  </si>
  <si>
    <t>Chautauqua (013)</t>
  </si>
  <si>
    <t>Beaufort (013)</t>
  </si>
  <si>
    <t>Burke (013)</t>
  </si>
  <si>
    <t>Belmont (013)</t>
  </si>
  <si>
    <t>Bryan (013)</t>
  </si>
  <si>
    <t>Crook (013)</t>
  </si>
  <si>
    <t>Blair (013)</t>
  </si>
  <si>
    <t>Brule (015)</t>
  </si>
  <si>
    <t>Campbell (013)</t>
  </si>
  <si>
    <t>Atascosa (013)</t>
  </si>
  <si>
    <t>Duchesne (013)</t>
  </si>
  <si>
    <t>Grand Isle (013)</t>
  </si>
  <si>
    <t>Arlington (013)</t>
  </si>
  <si>
    <t>Columbia (013)</t>
  </si>
  <si>
    <t>Burnett (013)</t>
  </si>
  <si>
    <t>Fremont (013)</t>
  </si>
  <si>
    <t>Mayaguez (097)</t>
  </si>
  <si>
    <t>Calhoun (015)</t>
  </si>
  <si>
    <t>Maricopa (013)</t>
  </si>
  <si>
    <t>Carroll (015)</t>
  </si>
  <si>
    <t>Del Norte (015)</t>
  </si>
  <si>
    <t>Broomfield (014)</t>
  </si>
  <si>
    <t>Windham (015)</t>
  </si>
  <si>
    <t>Charlotte (015)</t>
  </si>
  <si>
    <t>Bartow (015)</t>
  </si>
  <si>
    <t>Boise (015)</t>
  </si>
  <si>
    <t>Boone (015)</t>
  </si>
  <si>
    <t>Butler (015)</t>
  </si>
  <si>
    <t>Bossier (015)</t>
  </si>
  <si>
    <t>Kennebec (011)</t>
  </si>
  <si>
    <t>Charles (017)</t>
  </si>
  <si>
    <t>Hampshire (015)</t>
  </si>
  <si>
    <t>Barry (015)</t>
  </si>
  <si>
    <t>Brown (015)</t>
  </si>
  <si>
    <t>Benton (015)</t>
  </si>
  <si>
    <t>Chouteau (015)</t>
  </si>
  <si>
    <t>Boyd (015)</t>
  </si>
  <si>
    <t>Lander (015)</t>
  </si>
  <si>
    <t>Rockingham (015)</t>
  </si>
  <si>
    <t>Mercer (021)</t>
  </si>
  <si>
    <t>Dona Ana (013)</t>
  </si>
  <si>
    <t>Chemung (015)</t>
  </si>
  <si>
    <t>Bertie (015)</t>
  </si>
  <si>
    <t>Burleigh (015)</t>
  </si>
  <si>
    <t>Caddo (015)</t>
  </si>
  <si>
    <t>Curry (015)</t>
  </si>
  <si>
    <t>Bradford (015)</t>
  </si>
  <si>
    <t>Berkeley (015)</t>
  </si>
  <si>
    <t>Buffalo (017)</t>
  </si>
  <si>
    <t>Cannon (015)</t>
  </si>
  <si>
    <t>Austin (015)</t>
  </si>
  <si>
    <t>Emery (015)</t>
  </si>
  <si>
    <t>Lamoille (015)</t>
  </si>
  <si>
    <t>Augusta (015)</t>
  </si>
  <si>
    <t>Cowlitz (015)</t>
  </si>
  <si>
    <t>Clay (015)</t>
  </si>
  <si>
    <t>Calumet (015)</t>
  </si>
  <si>
    <t>Goshen (015)</t>
  </si>
  <si>
    <t>Ponce (113)</t>
  </si>
  <si>
    <t>Chambers (017)</t>
  </si>
  <si>
    <t>Mohave (015)</t>
  </si>
  <si>
    <t>Chicot (017)</t>
  </si>
  <si>
    <t>El Dorado (017)</t>
  </si>
  <si>
    <t>Chaffee (015)</t>
  </si>
  <si>
    <t>Citrus (017)</t>
  </si>
  <si>
    <t>Ben Hill (017)</t>
  </si>
  <si>
    <t>Bonner (017)</t>
  </si>
  <si>
    <t>Cass (017)</t>
  </si>
  <si>
    <t>Bremer (017)</t>
  </si>
  <si>
    <t>Chase (017)</t>
  </si>
  <si>
    <t>Bourbon (017)</t>
  </si>
  <si>
    <t>Caddo (017)</t>
  </si>
  <si>
    <t>Knox (013)</t>
  </si>
  <si>
    <t>Dorchester (019)</t>
  </si>
  <si>
    <t>Middlesex (017)</t>
  </si>
  <si>
    <t>Bay (017)</t>
  </si>
  <si>
    <t>Carlton (017)</t>
  </si>
  <si>
    <t>Chickasaw (017)</t>
  </si>
  <si>
    <t>Bollinger (017)</t>
  </si>
  <si>
    <t>Custer (017)</t>
  </si>
  <si>
    <t>Brown (017)</t>
  </si>
  <si>
    <t>Lincoln (017)</t>
  </si>
  <si>
    <t>Strafford (017)</t>
  </si>
  <si>
    <t>Middlesex (023)</t>
  </si>
  <si>
    <t>Eddy (015)</t>
  </si>
  <si>
    <t>Chenango (017)</t>
  </si>
  <si>
    <t>Bladen (017)</t>
  </si>
  <si>
    <t>Butler (017)</t>
  </si>
  <si>
    <t>Canadian (017)</t>
  </si>
  <si>
    <t>Deschutes (017)</t>
  </si>
  <si>
    <t>Bucks (017)</t>
  </si>
  <si>
    <t>Calhoun (017)</t>
  </si>
  <si>
    <t>Butte (019)</t>
  </si>
  <si>
    <t>Carroll (017)</t>
  </si>
  <si>
    <t>Bailey (017)</t>
  </si>
  <si>
    <t>Garfield (017)</t>
  </si>
  <si>
    <t>Orange (017)</t>
  </si>
  <si>
    <t>Bath (017)</t>
  </si>
  <si>
    <t>Douglas (017)</t>
  </si>
  <si>
    <t>Doddridge (017)</t>
  </si>
  <si>
    <t>Chippewa (017)</t>
  </si>
  <si>
    <t>Hot Springs (017)</t>
  </si>
  <si>
    <t>Utuado (141)</t>
  </si>
  <si>
    <t>Cherokee (019)</t>
  </si>
  <si>
    <t>Navajo (017)</t>
  </si>
  <si>
    <t>Clark (019)</t>
  </si>
  <si>
    <t>Fresno (019)</t>
  </si>
  <si>
    <t>Cheyenne (017)</t>
  </si>
  <si>
    <t>Clay (019)</t>
  </si>
  <si>
    <t>Berrien (019)</t>
  </si>
  <si>
    <t>Bonneville (019)</t>
  </si>
  <si>
    <t>Champaign (019)</t>
  </si>
  <si>
    <t>Buchanan (019)</t>
  </si>
  <si>
    <t>Chautauqua (019)</t>
  </si>
  <si>
    <t>Boyd (019)</t>
  </si>
  <si>
    <t>Calcasieu (019)</t>
  </si>
  <si>
    <t>Lincoln (015)</t>
  </si>
  <si>
    <t>Frederick (021)</t>
  </si>
  <si>
    <t>Nantucket (019)</t>
  </si>
  <si>
    <t>Benzie (019)</t>
  </si>
  <si>
    <t>Carver (019)</t>
  </si>
  <si>
    <t>Choctaw (019)</t>
  </si>
  <si>
    <t>Boone (019)</t>
  </si>
  <si>
    <t>Daniels (019)</t>
  </si>
  <si>
    <t>Buffalo (019)</t>
  </si>
  <si>
    <t>Lyon (019)</t>
  </si>
  <si>
    <t>Sullivan (019)</t>
  </si>
  <si>
    <t>Monmouth (025)</t>
  </si>
  <si>
    <t>Grant (017)</t>
  </si>
  <si>
    <t>Clinton (019)</t>
  </si>
  <si>
    <t>Brunswick (019)</t>
  </si>
  <si>
    <t>Cavalier (019)</t>
  </si>
  <si>
    <t>Carroll (019)</t>
  </si>
  <si>
    <t>Carter (019)</t>
  </si>
  <si>
    <t>Douglas (019)</t>
  </si>
  <si>
    <t>Butler (019)</t>
  </si>
  <si>
    <t>Charleston (019)</t>
  </si>
  <si>
    <t>Campbell (021)</t>
  </si>
  <si>
    <t>Bandera (019)</t>
  </si>
  <si>
    <t>Grand (019)</t>
  </si>
  <si>
    <t>Orleans (019)</t>
  </si>
  <si>
    <t>Bedford (019)</t>
  </si>
  <si>
    <t>Ferry (019)</t>
  </si>
  <si>
    <t>Fayette (019)</t>
  </si>
  <si>
    <t>Johnson (019)</t>
  </si>
  <si>
    <t>Chilton (021)</t>
  </si>
  <si>
    <t>Pima (019)</t>
  </si>
  <si>
    <t>Clay (021)</t>
  </si>
  <si>
    <t>Glenn (021)</t>
  </si>
  <si>
    <t>Clear Creek (019)</t>
  </si>
  <si>
    <t>Collier (021)</t>
  </si>
  <si>
    <t>Bibb (021)</t>
  </si>
  <si>
    <t>Boundary (021)</t>
  </si>
  <si>
    <t>Christian (021)</t>
  </si>
  <si>
    <t>Buena Vista (021)</t>
  </si>
  <si>
    <t>Cherokee (021)</t>
  </si>
  <si>
    <t>Boyle (021)</t>
  </si>
  <si>
    <t>Caldwell (021)</t>
  </si>
  <si>
    <t>Oxford (017)</t>
  </si>
  <si>
    <t>Garrett (023)</t>
  </si>
  <si>
    <t>Norfolk (021)</t>
  </si>
  <si>
    <t>Berrien (021)</t>
  </si>
  <si>
    <t>Cass (021)</t>
  </si>
  <si>
    <t>Claiborne (021)</t>
  </si>
  <si>
    <t>Buchanan (021)</t>
  </si>
  <si>
    <t>Dawson (021)</t>
  </si>
  <si>
    <t>Burt (021)</t>
  </si>
  <si>
    <t>Mineral (021)</t>
  </si>
  <si>
    <t>Morris, Bergen, Essex, Hudson, Passaic (027)</t>
  </si>
  <si>
    <t>Guadalupe (019)</t>
  </si>
  <si>
    <t>Columbia (021)</t>
  </si>
  <si>
    <t>Buncombe (021)</t>
  </si>
  <si>
    <t>Dickey (021)</t>
  </si>
  <si>
    <t>Champaign (021)</t>
  </si>
  <si>
    <t>Gilliam (021)</t>
  </si>
  <si>
    <t>Cambria (021)</t>
  </si>
  <si>
    <t>Charles Mix (023)</t>
  </si>
  <si>
    <t>Cheatham (021)</t>
  </si>
  <si>
    <t>Bastrop (021)</t>
  </si>
  <si>
    <t>Iron (021)</t>
  </si>
  <si>
    <t>Rutland (021)</t>
  </si>
  <si>
    <t>Bland (021)</t>
  </si>
  <si>
    <t>Franklin (021)</t>
  </si>
  <si>
    <t>Gilmer (021)</t>
  </si>
  <si>
    <t>Laramie (021)</t>
  </si>
  <si>
    <t>Choctaw (023)</t>
  </si>
  <si>
    <t>Pinal (021)</t>
  </si>
  <si>
    <t>Cleburne (023)</t>
  </si>
  <si>
    <t>Humboldt (023)</t>
  </si>
  <si>
    <t>Conejos (021)</t>
  </si>
  <si>
    <t>Columbia (023)</t>
  </si>
  <si>
    <t>Bleckley (023)</t>
  </si>
  <si>
    <t>Butte (023)</t>
  </si>
  <si>
    <t>Clark (023)</t>
  </si>
  <si>
    <t>Clinton (023)</t>
  </si>
  <si>
    <t>Butler (023)</t>
  </si>
  <si>
    <t>Cheyenne (023)</t>
  </si>
  <si>
    <t>Bracken (023)</t>
  </si>
  <si>
    <t>Cameron (023)</t>
  </si>
  <si>
    <t>Penobscot (019)</t>
  </si>
  <si>
    <t>Harford (025)</t>
  </si>
  <si>
    <t>Plymouth (023)</t>
  </si>
  <si>
    <t>Branch (023)</t>
  </si>
  <si>
    <t>Chippewa (023)</t>
  </si>
  <si>
    <t>Clarke (023)</t>
  </si>
  <si>
    <t>Deer Lodge (023)</t>
  </si>
  <si>
    <t>Northwest Nye (023)</t>
  </si>
  <si>
    <t>Ocean (029)</t>
  </si>
  <si>
    <t>Harding (021)</t>
  </si>
  <si>
    <t>Cortland (023)</t>
  </si>
  <si>
    <t>Burke (023)</t>
  </si>
  <si>
    <t>Divide (023)</t>
  </si>
  <si>
    <t>Grant (023)</t>
  </si>
  <si>
    <t>Chester (023)</t>
  </si>
  <si>
    <t>Clark (025)</t>
  </si>
  <si>
    <t>Baylor (023)</t>
  </si>
  <si>
    <t>Juab (023)</t>
  </si>
  <si>
    <t>Washington (023)</t>
  </si>
  <si>
    <t>Botetourt (023)</t>
  </si>
  <si>
    <t>Garfield (023)</t>
  </si>
  <si>
    <t>Crawford (023)</t>
  </si>
  <si>
    <t>Lincoln (023)</t>
  </si>
  <si>
    <t>Clarke (025)</t>
  </si>
  <si>
    <t>Santa Cruz (023)</t>
  </si>
  <si>
    <t>Cleveland (025)</t>
  </si>
  <si>
    <t>Imperial (025)</t>
  </si>
  <si>
    <t>Costilla (023)</t>
  </si>
  <si>
    <t>Dade, Monroe (025)</t>
  </si>
  <si>
    <t>Brantley (025)</t>
  </si>
  <si>
    <t>Camas (025)</t>
  </si>
  <si>
    <t>Clay (025)</t>
  </si>
  <si>
    <t>Crawford (025)</t>
  </si>
  <si>
    <t>Calhoun (025)</t>
  </si>
  <si>
    <t>Breathitt (025)</t>
  </si>
  <si>
    <t>Catahoula (025)</t>
  </si>
  <si>
    <t>Piscataquis (021)</t>
  </si>
  <si>
    <t>Howard (027)</t>
  </si>
  <si>
    <t>Suffolk (025)</t>
  </si>
  <si>
    <t>Chisago (025)</t>
  </si>
  <si>
    <t>Caldwell (025)</t>
  </si>
  <si>
    <t>Fallon (025)</t>
  </si>
  <si>
    <t>Cass (025)</t>
  </si>
  <si>
    <t>Pershing (027)</t>
  </si>
  <si>
    <t>Salem (033)</t>
  </si>
  <si>
    <t>Hidalgo (023)</t>
  </si>
  <si>
    <t>Delaware (025)</t>
  </si>
  <si>
    <t>Cabarrus (025)</t>
  </si>
  <si>
    <t>Dunn (025)</t>
  </si>
  <si>
    <t>Clermont (025)</t>
  </si>
  <si>
    <t>Cimarron (025)</t>
  </si>
  <si>
    <t>Harney (025)</t>
  </si>
  <si>
    <t>Carbon (025)</t>
  </si>
  <si>
    <t>Chesterfield (025)</t>
  </si>
  <si>
    <t>Clay (027)</t>
  </si>
  <si>
    <t>Claiborne (025)</t>
  </si>
  <si>
    <t>Bee (025)</t>
  </si>
  <si>
    <t>Kane (025)</t>
  </si>
  <si>
    <t>Windham (025)</t>
  </si>
  <si>
    <t>Brunswick (025)</t>
  </si>
  <si>
    <t>Grant (025)</t>
  </si>
  <si>
    <t>Greenbrier (025)</t>
  </si>
  <si>
    <t>Dane (025)</t>
  </si>
  <si>
    <t>Natrona (025)</t>
  </si>
  <si>
    <t>Yavapai (025)</t>
  </si>
  <si>
    <t>Columbia (027)</t>
  </si>
  <si>
    <t>Inyo (027)</t>
  </si>
  <si>
    <t>Crowley (025)</t>
  </si>
  <si>
    <t>DeSoto (027)</t>
  </si>
  <si>
    <t>Brooks (027)</t>
  </si>
  <si>
    <t>Canyon (027)</t>
  </si>
  <si>
    <t>Clinton (027)</t>
  </si>
  <si>
    <t>Daviess (027)</t>
  </si>
  <si>
    <t>Carroll (027)</t>
  </si>
  <si>
    <t>Breckinridge (027)</t>
  </si>
  <si>
    <t>Claiborne (027)</t>
  </si>
  <si>
    <t>Sagadahoc (023)</t>
  </si>
  <si>
    <t>Kent (029)</t>
  </si>
  <si>
    <t>Worcester (027)</t>
  </si>
  <si>
    <t>Cass (027)</t>
  </si>
  <si>
    <t>Coahoma (027)</t>
  </si>
  <si>
    <t>Callaway (027)</t>
  </si>
  <si>
    <t>Fergus (027)</t>
  </si>
  <si>
    <t>Cedar (027)</t>
  </si>
  <si>
    <t>Storey (029)</t>
  </si>
  <si>
    <t>Somerset, Union (035)</t>
  </si>
  <si>
    <t>Lea (025)</t>
  </si>
  <si>
    <t>Dutchess (027)</t>
  </si>
  <si>
    <t>Caldwell (027)</t>
  </si>
  <si>
    <t>Eddy (027)</t>
  </si>
  <si>
    <t>Cleveland (027)</t>
  </si>
  <si>
    <t>Hood River (027)</t>
  </si>
  <si>
    <t>Centre (027)</t>
  </si>
  <si>
    <t>Clarendon (027)</t>
  </si>
  <si>
    <t>Codington (029)</t>
  </si>
  <si>
    <t>Bell (027)</t>
  </si>
  <si>
    <t>Millard (027)</t>
  </si>
  <si>
    <t>Windsor (027)</t>
  </si>
  <si>
    <t>Buchanan (027)</t>
  </si>
  <si>
    <t>Grays Harbor (027)</t>
  </si>
  <si>
    <t>Hampshire (027)</t>
  </si>
  <si>
    <t>Dodge (027)</t>
  </si>
  <si>
    <t>Niobrara (027)</t>
  </si>
  <si>
    <t>Cleburne (029)</t>
  </si>
  <si>
    <t>Yuma (027)</t>
  </si>
  <si>
    <t>Conway (029)</t>
  </si>
  <si>
    <t>Kern (029)</t>
  </si>
  <si>
    <t>Custer (027)</t>
  </si>
  <si>
    <t>Dixie (029)</t>
  </si>
  <si>
    <t>Bryan (029)</t>
  </si>
  <si>
    <t>Caribou (029)</t>
  </si>
  <si>
    <t>Coles (029)</t>
  </si>
  <si>
    <t>Dearborn (029)</t>
  </si>
  <si>
    <t>Cass (029)</t>
  </si>
  <si>
    <t>Cloud (029)</t>
  </si>
  <si>
    <t>Bullitt (029)</t>
  </si>
  <si>
    <t>Concordia (029)</t>
  </si>
  <si>
    <t>Somerset (025)</t>
  </si>
  <si>
    <t>Montgomery (031)</t>
  </si>
  <si>
    <t>Charlevoix (029)</t>
  </si>
  <si>
    <t>Clearwater (029)</t>
  </si>
  <si>
    <t>Copiah (029)</t>
  </si>
  <si>
    <t>Camden (029)</t>
  </si>
  <si>
    <t>Flathead (029)</t>
  </si>
  <si>
    <t>Chase (029)</t>
  </si>
  <si>
    <t>Washoe (031)</t>
  </si>
  <si>
    <t>Sussex (037)</t>
  </si>
  <si>
    <t>Lincoln (027)</t>
  </si>
  <si>
    <t>Erie (029)</t>
  </si>
  <si>
    <t>Emmons (029)</t>
  </si>
  <si>
    <t>Columbiana (029)</t>
  </si>
  <si>
    <t>Coal (029)</t>
  </si>
  <si>
    <t>Jackson (029)</t>
  </si>
  <si>
    <t>Chester (029)</t>
  </si>
  <si>
    <t>Colleton (029)</t>
  </si>
  <si>
    <t>Corson (031)</t>
  </si>
  <si>
    <t>Cocke (029)</t>
  </si>
  <si>
    <t>Bexar (029)</t>
  </si>
  <si>
    <t>Morgan (029)</t>
  </si>
  <si>
    <t>Buckingham (029)</t>
  </si>
  <si>
    <t>Island (029)</t>
  </si>
  <si>
    <t>Hancock (029)</t>
  </si>
  <si>
    <t>Door (029)</t>
  </si>
  <si>
    <t>Park (029)</t>
  </si>
  <si>
    <t>Coffee (031)</t>
  </si>
  <si>
    <t>Craighead (031)</t>
  </si>
  <si>
    <t>Kings (031)</t>
  </si>
  <si>
    <t>Delta (029)</t>
  </si>
  <si>
    <t>Duval (031)</t>
  </si>
  <si>
    <t>Bulloch (031)</t>
  </si>
  <si>
    <t>Cassia (031)</t>
  </si>
  <si>
    <t>Cook (031)</t>
  </si>
  <si>
    <t>Decatur (031)</t>
  </si>
  <si>
    <t>Cedar (031)</t>
  </si>
  <si>
    <t>Coffey (031)</t>
  </si>
  <si>
    <t>Butler (031)</t>
  </si>
  <si>
    <t>De Soto (031)</t>
  </si>
  <si>
    <t>Waldo (027)</t>
  </si>
  <si>
    <t>Prince George's (033)</t>
  </si>
  <si>
    <t>Cheboygan (031)</t>
  </si>
  <si>
    <t>Covington (031)</t>
  </si>
  <si>
    <t>Cape Girardeau (031)</t>
  </si>
  <si>
    <t>Gallatin (031)</t>
  </si>
  <si>
    <t>Cherry (031)</t>
  </si>
  <si>
    <t>White Pine (033)</t>
  </si>
  <si>
    <t>Warren (041)</t>
  </si>
  <si>
    <t>Luna (029)</t>
  </si>
  <si>
    <t>Essex (031)</t>
  </si>
  <si>
    <t>Carteret (031)</t>
  </si>
  <si>
    <t>Foster (031)</t>
  </si>
  <si>
    <t>Coshocton (031)</t>
  </si>
  <si>
    <t>Comanche (031)</t>
  </si>
  <si>
    <t>Jefferson (031)</t>
  </si>
  <si>
    <t>Clarion (031)</t>
  </si>
  <si>
    <t>Darlington (031)</t>
  </si>
  <si>
    <t>Custer (033)</t>
  </si>
  <si>
    <t>Blanco (031)</t>
  </si>
  <si>
    <t>Piute (031)</t>
  </si>
  <si>
    <t>Campbell, Lynchburg City (031)</t>
  </si>
  <si>
    <t>Hardy (031)</t>
  </si>
  <si>
    <t>Douglas (031)</t>
  </si>
  <si>
    <t>Platte (031)</t>
  </si>
  <si>
    <t>Colbert (033)</t>
  </si>
  <si>
    <t>Crawford (033)</t>
  </si>
  <si>
    <t>Lake (033)</t>
  </si>
  <si>
    <t>Denver (031)</t>
  </si>
  <si>
    <t>Escambia (033)</t>
  </si>
  <si>
    <t>Burke (033)</t>
  </si>
  <si>
    <t>Clark (033)</t>
  </si>
  <si>
    <t>DeKalb (033)</t>
  </si>
  <si>
    <t>Cerro Gordo (033)</t>
  </si>
  <si>
    <t>Comanche (033)</t>
  </si>
  <si>
    <t>Caldwell (033)</t>
  </si>
  <si>
    <t>East Baton Rouge (033)</t>
  </si>
  <si>
    <t>Washington (029)</t>
  </si>
  <si>
    <t>Queen Anne's (035)</t>
  </si>
  <si>
    <t>Chippewa (033)</t>
  </si>
  <si>
    <t>Cottonwood (033)</t>
  </si>
  <si>
    <t>DeSoto (033)</t>
  </si>
  <si>
    <t>Carroll (033)</t>
  </si>
  <si>
    <t>Garfield (033)</t>
  </si>
  <si>
    <t>Cheyenne (033)</t>
  </si>
  <si>
    <t>Southeast Nye (035)</t>
  </si>
  <si>
    <t>McKinley (031)</t>
  </si>
  <si>
    <t>Franklin (033)</t>
  </si>
  <si>
    <t>Caswell (033)</t>
  </si>
  <si>
    <t>Golden Valley (033)</t>
  </si>
  <si>
    <t>Cotton (033)</t>
  </si>
  <si>
    <t>Josephine (033)</t>
  </si>
  <si>
    <t>Clearfield (033)</t>
  </si>
  <si>
    <t>Dillon (033)</t>
  </si>
  <si>
    <t>Davison (035)</t>
  </si>
  <si>
    <t>Crockett (033)</t>
  </si>
  <si>
    <t>Borden (033)</t>
  </si>
  <si>
    <t>Rich (033)</t>
  </si>
  <si>
    <t>Caroline (033)</t>
  </si>
  <si>
    <t>South King (033)</t>
  </si>
  <si>
    <t>Harrison (033)</t>
  </si>
  <si>
    <t>Dunn (033)</t>
  </si>
  <si>
    <t>Sheridan (033)</t>
  </si>
  <si>
    <t>Conecuh (035)</t>
  </si>
  <si>
    <t>Crittenden (035)</t>
  </si>
  <si>
    <t>Lassen (035)</t>
  </si>
  <si>
    <t>Dolores (033)</t>
  </si>
  <si>
    <t>Flagler (035)</t>
  </si>
  <si>
    <t>Butts (035)</t>
  </si>
  <si>
    <t>Clearwater (035)</t>
  </si>
  <si>
    <t>Cumberland (035)</t>
  </si>
  <si>
    <t>Delaware (035)</t>
  </si>
  <si>
    <t>Cherokee (035)</t>
  </si>
  <si>
    <t>Cowley (035)</t>
  </si>
  <si>
    <t>Calloway (035)</t>
  </si>
  <si>
    <t>East Carroll (035)</t>
  </si>
  <si>
    <t>York (031)</t>
  </si>
  <si>
    <t>St. Mary's (037)</t>
  </si>
  <si>
    <t>Clare (035)</t>
  </si>
  <si>
    <t>Crow Wing (035)</t>
  </si>
  <si>
    <t>Forrest (035)</t>
  </si>
  <si>
    <t>Carter (035)</t>
  </si>
  <si>
    <t>Glacier (035)</t>
  </si>
  <si>
    <t>Clay (035)</t>
  </si>
  <si>
    <t>Carson City (510)</t>
  </si>
  <si>
    <t>Mora (033)</t>
  </si>
  <si>
    <t>Fulton (035)</t>
  </si>
  <si>
    <t>Catawba (035)</t>
  </si>
  <si>
    <t>Grand Forks (035)</t>
  </si>
  <si>
    <t>Cuyahoga (035)</t>
  </si>
  <si>
    <t>Craig (035)</t>
  </si>
  <si>
    <t>Klamath (035)</t>
  </si>
  <si>
    <t>Clinton (035)</t>
  </si>
  <si>
    <t>Dorchester (035)</t>
  </si>
  <si>
    <t>Day (037)</t>
  </si>
  <si>
    <t>Bosque (035)</t>
  </si>
  <si>
    <t>Salt Lake (035)</t>
  </si>
  <si>
    <t>Carroll, East Galax City (035)</t>
  </si>
  <si>
    <t>Kitsap (035)</t>
  </si>
  <si>
    <t>Jackson (035)</t>
  </si>
  <si>
    <t>Eau Claire (035)</t>
  </si>
  <si>
    <t>Sublette (035)</t>
  </si>
  <si>
    <t>Coosa (037)</t>
  </si>
  <si>
    <t>Cross (037)</t>
  </si>
  <si>
    <t>Los Angeles (037)</t>
  </si>
  <si>
    <t>Douglas (035)</t>
  </si>
  <si>
    <t>Franklin (037)</t>
  </si>
  <si>
    <t>Calhoun (037)</t>
  </si>
  <si>
    <t>South Custer (037)</t>
  </si>
  <si>
    <t>DeKalb (037)</t>
  </si>
  <si>
    <t>Dubois (037)</t>
  </si>
  <si>
    <t>Chickasaw (037)</t>
  </si>
  <si>
    <t>Crawford (037)</t>
  </si>
  <si>
    <t>Campbell (037)</t>
  </si>
  <si>
    <t>East Feliciana (037)</t>
  </si>
  <si>
    <t>Somerset (039)</t>
  </si>
  <si>
    <t>Clinton (037)</t>
  </si>
  <si>
    <t>Dakota (037)</t>
  </si>
  <si>
    <t>Cass (037)</t>
  </si>
  <si>
    <t>Golden Valley (037)</t>
  </si>
  <si>
    <t>Colfax (037)</t>
  </si>
  <si>
    <t>Otero (035)</t>
  </si>
  <si>
    <t>Genesee (037)</t>
  </si>
  <si>
    <t>Chatham (037)</t>
  </si>
  <si>
    <t>Grant (037)</t>
  </si>
  <si>
    <t>Darke (037)</t>
  </si>
  <si>
    <t>Creek (037)</t>
  </si>
  <si>
    <t>Lake (037)</t>
  </si>
  <si>
    <t>Columbia (037)</t>
  </si>
  <si>
    <t>Edgefield (037)</t>
  </si>
  <si>
    <t>Deuel (039)</t>
  </si>
  <si>
    <t>Davidson (037)</t>
  </si>
  <si>
    <t>Bowie (037)</t>
  </si>
  <si>
    <t>San Juan (037)</t>
  </si>
  <si>
    <t>Charles City (036)</t>
  </si>
  <si>
    <t>Kittitas (037)</t>
  </si>
  <si>
    <t>Jefferson (037)</t>
  </si>
  <si>
    <t>Florence (037)</t>
  </si>
  <si>
    <t>Sweetwater (037)</t>
  </si>
  <si>
    <t>Covington (039)</t>
  </si>
  <si>
    <t>Dallas (039)</t>
  </si>
  <si>
    <t>Madera (039)</t>
  </si>
  <si>
    <t>Eagle (037)</t>
  </si>
  <si>
    <t>Gadsden (039)</t>
  </si>
  <si>
    <t>Camden (039)</t>
  </si>
  <si>
    <t>Elmore (039)</t>
  </si>
  <si>
    <t>DeWitt (039)</t>
  </si>
  <si>
    <t>Elkhart (039)</t>
  </si>
  <si>
    <t>Clarke (039)</t>
  </si>
  <si>
    <t>Decatur (039)</t>
  </si>
  <si>
    <t>Carlisle (039)</t>
  </si>
  <si>
    <t>Evangeline (039)</t>
  </si>
  <si>
    <t>Talbot (041)</t>
  </si>
  <si>
    <t>Crawford (039)</t>
  </si>
  <si>
    <t>Dodge (039)</t>
  </si>
  <si>
    <t>George (039)</t>
  </si>
  <si>
    <t>Cedar (039)</t>
  </si>
  <si>
    <t>Granite (039)</t>
  </si>
  <si>
    <t>Cuming (039)</t>
  </si>
  <si>
    <t>Quay (037)</t>
  </si>
  <si>
    <t>Greene (039)</t>
  </si>
  <si>
    <t>Cherokee (039)</t>
  </si>
  <si>
    <t>Griggs (039)</t>
  </si>
  <si>
    <t>Defiance (039)</t>
  </si>
  <si>
    <t>Custer (039)</t>
  </si>
  <si>
    <t>Lane (039)</t>
  </si>
  <si>
    <t>Fairfield (039)</t>
  </si>
  <si>
    <t>Dewey (041)</t>
  </si>
  <si>
    <t>Brazoria (039)</t>
  </si>
  <si>
    <t>Sanpete (039)</t>
  </si>
  <si>
    <t>Charlotte (037)</t>
  </si>
  <si>
    <t>Klickitat (039)</t>
  </si>
  <si>
    <t>Kanawha (039)</t>
  </si>
  <si>
    <t>Fond du Lac (039)</t>
  </si>
  <si>
    <t>Teton (039)</t>
  </si>
  <si>
    <t>Crenshaw (041)</t>
  </si>
  <si>
    <t>Desha (041)</t>
  </si>
  <si>
    <t>Marin (041)</t>
  </si>
  <si>
    <t>Elbert (039)</t>
  </si>
  <si>
    <t>Gilchrist (041)</t>
  </si>
  <si>
    <t>Candler (043)</t>
  </si>
  <si>
    <t>Franklin (041)</t>
  </si>
  <si>
    <t>Douglas (041)</t>
  </si>
  <si>
    <t>Fayette (041)</t>
  </si>
  <si>
    <t>Clay (041)</t>
  </si>
  <si>
    <t>Dickinson (041)</t>
  </si>
  <si>
    <t>Carroll (041)</t>
  </si>
  <si>
    <t>Washington (043)</t>
  </si>
  <si>
    <t>Delta (041)</t>
  </si>
  <si>
    <t>Greene (041)</t>
  </si>
  <si>
    <t>Chariton (041)</t>
  </si>
  <si>
    <t>Hill (041)</t>
  </si>
  <si>
    <t>Custer (041)</t>
  </si>
  <si>
    <t>Rio Arriba (039)</t>
  </si>
  <si>
    <t>Hamilton (041)</t>
  </si>
  <si>
    <t>Chowan (041)</t>
  </si>
  <si>
    <t>Hettinger (041)</t>
  </si>
  <si>
    <t>Delaware (041)</t>
  </si>
  <si>
    <t>Lincoln (041)</t>
  </si>
  <si>
    <t>Cumberland (041)</t>
  </si>
  <si>
    <t>Florence (041)</t>
  </si>
  <si>
    <t>Douglas (043)</t>
  </si>
  <si>
    <t>DeKalb (041)</t>
  </si>
  <si>
    <t>Brazos (041)</t>
  </si>
  <si>
    <t>Sevier (041)</t>
  </si>
  <si>
    <t>Chesterfield (041)</t>
  </si>
  <si>
    <t>Lewis (041)</t>
  </si>
  <si>
    <t>Forest (041)</t>
  </si>
  <si>
    <t>Uinta (041)</t>
  </si>
  <si>
    <t>Cullman (043)</t>
  </si>
  <si>
    <t>Drew (043)</t>
  </si>
  <si>
    <t>Mariposa (043)</t>
  </si>
  <si>
    <t>El Paso (041)</t>
  </si>
  <si>
    <t>Glades (043)</t>
  </si>
  <si>
    <t>Carroll (045)</t>
  </si>
  <si>
    <t>Fremont (043)</t>
  </si>
  <si>
    <t>DuPage (043)</t>
  </si>
  <si>
    <t>Floyd (043)</t>
  </si>
  <si>
    <t>Clayton (043)</t>
  </si>
  <si>
    <t>Doniphan (043)</t>
  </si>
  <si>
    <t>Carter (043)</t>
  </si>
  <si>
    <t>Grant (043)</t>
  </si>
  <si>
    <t>Wicomico (045)</t>
  </si>
  <si>
    <t>Dickinson (043)</t>
  </si>
  <si>
    <t>Faribault (043)</t>
  </si>
  <si>
    <t>Grenada (043)</t>
  </si>
  <si>
    <t>Christian (043)</t>
  </si>
  <si>
    <t>Jefferson (043)</t>
  </si>
  <si>
    <t>Dakota (043)</t>
  </si>
  <si>
    <t>Roosevelt (041)</t>
  </si>
  <si>
    <t>Herkimer (043)</t>
  </si>
  <si>
    <t>Clay (043)</t>
  </si>
  <si>
    <t>Kidder (043)</t>
  </si>
  <si>
    <t>Erie (043)</t>
  </si>
  <si>
    <t>Dewey (043)</t>
  </si>
  <si>
    <t>Linn (043)</t>
  </si>
  <si>
    <t>Dauphin (043)</t>
  </si>
  <si>
    <t>Georgetown (043)</t>
  </si>
  <si>
    <t>Edmunds (045)</t>
  </si>
  <si>
    <t>Dickson (043)</t>
  </si>
  <si>
    <t>Brewster (043)</t>
  </si>
  <si>
    <t>Summit (043)</t>
  </si>
  <si>
    <t>Clarke (043)</t>
  </si>
  <si>
    <t>Lincoln (043)</t>
  </si>
  <si>
    <t>Washakie (043)</t>
  </si>
  <si>
    <t>Dale (045)</t>
  </si>
  <si>
    <t>Faulkner (045)</t>
  </si>
  <si>
    <t>Mendocino (045)</t>
  </si>
  <si>
    <t>Gulf (045)</t>
  </si>
  <si>
    <t>Catoosa (047)</t>
  </si>
  <si>
    <t>Gem (045)</t>
  </si>
  <si>
    <t>Edgar (045)</t>
  </si>
  <si>
    <t>Fountain (045)</t>
  </si>
  <si>
    <t>Clinton (045)</t>
  </si>
  <si>
    <t>Douglas (045)</t>
  </si>
  <si>
    <t>Casey (045)</t>
  </si>
  <si>
    <t>Iberia (045)</t>
  </si>
  <si>
    <t>Worcester (047)</t>
  </si>
  <si>
    <t>Eaton (045)</t>
  </si>
  <si>
    <t>Fillmore (045)</t>
  </si>
  <si>
    <t>Hancock (045)</t>
  </si>
  <si>
    <t>Clark (045)</t>
  </si>
  <si>
    <t>Judith Basin (045)</t>
  </si>
  <si>
    <t>Dawes, North Sioux (045)</t>
  </si>
  <si>
    <t>Sandoval (043)</t>
  </si>
  <si>
    <t>Jefferson (045)</t>
  </si>
  <si>
    <t>Cleveland (045)</t>
  </si>
  <si>
    <t>LaMoure (045)</t>
  </si>
  <si>
    <t>Fairfield (045)</t>
  </si>
  <si>
    <t>Ellis (045)</t>
  </si>
  <si>
    <t>Malheur (045)</t>
  </si>
  <si>
    <t>Delaware (045)</t>
  </si>
  <si>
    <t>Greenville (045)</t>
  </si>
  <si>
    <t>Fall River (047)</t>
  </si>
  <si>
    <t>Dyer (045)</t>
  </si>
  <si>
    <t>Briscoe (045)</t>
  </si>
  <si>
    <t>Tooele (045)</t>
  </si>
  <si>
    <t>Craig (045)</t>
  </si>
  <si>
    <t>Mason (045)</t>
  </si>
  <si>
    <t>Logan, Mingo (045)</t>
  </si>
  <si>
    <t>Green (045)</t>
  </si>
  <si>
    <t>Weston (045)</t>
  </si>
  <si>
    <t>Dallas (047)</t>
  </si>
  <si>
    <t>Franklin (047)</t>
  </si>
  <si>
    <t>Merced (047)</t>
  </si>
  <si>
    <t>Garfield (045)</t>
  </si>
  <si>
    <t>Hamilton (047)</t>
  </si>
  <si>
    <t>Charlton (049)</t>
  </si>
  <si>
    <t>Gooding (047)</t>
  </si>
  <si>
    <t>Edwards (047)</t>
  </si>
  <si>
    <t>Crawford (047)</t>
  </si>
  <si>
    <t>Christian (047)</t>
  </si>
  <si>
    <t>Iberville (047)</t>
  </si>
  <si>
    <t>Baltimore (510)</t>
  </si>
  <si>
    <t>Emmet (047)</t>
  </si>
  <si>
    <t>Freeborn (047)</t>
  </si>
  <si>
    <t>Harrison (047)</t>
  </si>
  <si>
    <t>Clay (047)</t>
  </si>
  <si>
    <t>Lake (047)</t>
  </si>
  <si>
    <t>Dawson (047)</t>
  </si>
  <si>
    <t>San Juan (045)</t>
  </si>
  <si>
    <t>Kings (047)</t>
  </si>
  <si>
    <t>Columbus (047)</t>
  </si>
  <si>
    <t>Logan (047)</t>
  </si>
  <si>
    <t>Fayette (047)</t>
  </si>
  <si>
    <t>Garfield (047)</t>
  </si>
  <si>
    <t>Marion (047)</t>
  </si>
  <si>
    <t>Elk (047)</t>
  </si>
  <si>
    <t>Greenwood (047)</t>
  </si>
  <si>
    <t>Faulk (049)</t>
  </si>
  <si>
    <t>Brooks (047)</t>
  </si>
  <si>
    <t>Uintah (047)</t>
  </si>
  <si>
    <t>Culpeper (047)</t>
  </si>
  <si>
    <t>Okanogan (047)</t>
  </si>
  <si>
    <t>Marion (049)</t>
  </si>
  <si>
    <t>Green Lake (047)</t>
  </si>
  <si>
    <t>DeKalb (049)</t>
  </si>
  <si>
    <t>Fulton (049)</t>
  </si>
  <si>
    <t>Modoc (049)</t>
  </si>
  <si>
    <t>Gilpin (047)</t>
  </si>
  <si>
    <t>Hardee (049)</t>
  </si>
  <si>
    <t>Chatham (051)</t>
  </si>
  <si>
    <t>Idaho (049)</t>
  </si>
  <si>
    <t>Effingham (049)</t>
  </si>
  <si>
    <t>Dallas (049)</t>
  </si>
  <si>
    <t>Elk (049)</t>
  </si>
  <si>
    <t>Clark (049)</t>
  </si>
  <si>
    <t>Jackson (049)</t>
  </si>
  <si>
    <t>Genesee (049)</t>
  </si>
  <si>
    <t>Goodhue (049)</t>
  </si>
  <si>
    <t>Hinds (049)</t>
  </si>
  <si>
    <t>Clinton (049)</t>
  </si>
  <si>
    <t>Lewis and Clark (049)</t>
  </si>
  <si>
    <t>Deuel (049)</t>
  </si>
  <si>
    <t>San Miguel (047)</t>
  </si>
  <si>
    <t>Lewis (049)</t>
  </si>
  <si>
    <t>Craven (049)</t>
  </si>
  <si>
    <t>McHenry (049)</t>
  </si>
  <si>
    <t>Franklin (049)</t>
  </si>
  <si>
    <t>Garvin (049)</t>
  </si>
  <si>
    <t>Morrow (049)</t>
  </si>
  <si>
    <t>Erie (049)</t>
  </si>
  <si>
    <t>Hampton (049)</t>
  </si>
  <si>
    <t>Grant (051)</t>
  </si>
  <si>
    <t>Fentress (049)</t>
  </si>
  <si>
    <t>Brown (049)</t>
  </si>
  <si>
    <t>Utah (049)</t>
  </si>
  <si>
    <t>Cumberland (049)</t>
  </si>
  <si>
    <t>Pacific (049)</t>
  </si>
  <si>
    <t>Marshall (051)</t>
  </si>
  <si>
    <t>Iowa (049)</t>
  </si>
  <si>
    <t>Elmore (051)</t>
  </si>
  <si>
    <t>Garland (051)</t>
  </si>
  <si>
    <t>Mono (051)</t>
  </si>
  <si>
    <t>Grand (049)</t>
  </si>
  <si>
    <t>Hendry (051)</t>
  </si>
  <si>
    <t>Chattahoochee (053)</t>
  </si>
  <si>
    <t>Jefferson (051)</t>
  </si>
  <si>
    <t>Fayette (051)</t>
  </si>
  <si>
    <t>Gibson (051)</t>
  </si>
  <si>
    <t>Davis (051)</t>
  </si>
  <si>
    <t>Ellis (051)</t>
  </si>
  <si>
    <t>Clay (051)</t>
  </si>
  <si>
    <t>Gladwin (051)</t>
  </si>
  <si>
    <t>Holmes (051)</t>
  </si>
  <si>
    <t>Cole (051)</t>
  </si>
  <si>
    <t>Liberty (051)</t>
  </si>
  <si>
    <t>Dixon (051)</t>
  </si>
  <si>
    <t>Santa Fe (049)</t>
  </si>
  <si>
    <t>Livingston (051)</t>
  </si>
  <si>
    <t>Cumberland (051)</t>
  </si>
  <si>
    <t>McIntosh (051)</t>
  </si>
  <si>
    <t>Fulton (051)</t>
  </si>
  <si>
    <t>Grady (051)</t>
  </si>
  <si>
    <t>Multnomah (051)</t>
  </si>
  <si>
    <t>Horry (051)</t>
  </si>
  <si>
    <t>Gregory (053)</t>
  </si>
  <si>
    <t>Franklin (051)</t>
  </si>
  <si>
    <t>Burleson (051)</t>
  </si>
  <si>
    <t>Wasatch (051)</t>
  </si>
  <si>
    <t>Dickenson (051)</t>
  </si>
  <si>
    <t>Pend Oreille (051)</t>
  </si>
  <si>
    <t>Mason (053)</t>
  </si>
  <si>
    <t>Iron (051)</t>
  </si>
  <si>
    <t>Escambia (053)</t>
  </si>
  <si>
    <t>Grant (053)</t>
  </si>
  <si>
    <t>Monterey (053)</t>
  </si>
  <si>
    <t>Gunnison (051)</t>
  </si>
  <si>
    <t>Hernando (053)</t>
  </si>
  <si>
    <t>Chattooga (055)</t>
  </si>
  <si>
    <t>Jerome (053)</t>
  </si>
  <si>
    <t>Ford (053)</t>
  </si>
  <si>
    <t>Decatur (053)</t>
  </si>
  <si>
    <t>Ellsworth (053)</t>
  </si>
  <si>
    <t>Clinton (053)</t>
  </si>
  <si>
    <t>Jefferson Davis (053)</t>
  </si>
  <si>
    <t>Gogebic (053)</t>
  </si>
  <si>
    <t>Hennepin (053)</t>
  </si>
  <si>
    <t>Humphreys (053)</t>
  </si>
  <si>
    <t>Cooper (053)</t>
  </si>
  <si>
    <t>Lincoln (053)</t>
  </si>
  <si>
    <t>Dodge (053)</t>
  </si>
  <si>
    <t>Sierra (051)</t>
  </si>
  <si>
    <t>Madison (053)</t>
  </si>
  <si>
    <t>Currituck (053)</t>
  </si>
  <si>
    <t>McKenzie (053)</t>
  </si>
  <si>
    <t>Gallia (053)</t>
  </si>
  <si>
    <t>Polk (053)</t>
  </si>
  <si>
    <t>Forest (053)</t>
  </si>
  <si>
    <t>Jasper (053)</t>
  </si>
  <si>
    <t>Haakon (055)</t>
  </si>
  <si>
    <t>Gibson (053)</t>
  </si>
  <si>
    <t>Burnet (053)</t>
  </si>
  <si>
    <t>Washington (053)</t>
  </si>
  <si>
    <t>Dinwiddie, Petersburg City (053)</t>
  </si>
  <si>
    <t>Pierce (053)</t>
  </si>
  <si>
    <t>Mercer, McDowell (055)</t>
  </si>
  <si>
    <t>Jackson (053)</t>
  </si>
  <si>
    <t>Etowah (055)</t>
  </si>
  <si>
    <t>Greene (055)</t>
  </si>
  <si>
    <t>Napa (055)</t>
  </si>
  <si>
    <t>Hinsdale (053)</t>
  </si>
  <si>
    <t>Highlands (055)</t>
  </si>
  <si>
    <t>Cherokee (057)</t>
  </si>
  <si>
    <t>Kootenai, North Shoshone (055)</t>
  </si>
  <si>
    <t>Franklin (055)</t>
  </si>
  <si>
    <t>Delaware (055)</t>
  </si>
  <si>
    <t>Finney (055)</t>
  </si>
  <si>
    <t>Crittenden (055)</t>
  </si>
  <si>
    <t>Lafayette (055)</t>
  </si>
  <si>
    <t>Grand Traverse (055)</t>
  </si>
  <si>
    <t>Houston (055)</t>
  </si>
  <si>
    <t>Issaquena (055)</t>
  </si>
  <si>
    <t>Crawford (055)</t>
  </si>
  <si>
    <t>McCone (055)</t>
  </si>
  <si>
    <t>Douglas (055)</t>
  </si>
  <si>
    <t>Socorro (053)</t>
  </si>
  <si>
    <t>Monroe (055)</t>
  </si>
  <si>
    <t>Dare (055)</t>
  </si>
  <si>
    <t>McLean (055)</t>
  </si>
  <si>
    <t>Geauga (055)</t>
  </si>
  <si>
    <t>Greer (055)</t>
  </si>
  <si>
    <t>Sherman (055)</t>
  </si>
  <si>
    <t>Kershaw (055)</t>
  </si>
  <si>
    <t>Hamlin (057)</t>
  </si>
  <si>
    <t>Giles (055)</t>
  </si>
  <si>
    <t>Caldwell (055)</t>
  </si>
  <si>
    <t>Wayne (055)</t>
  </si>
  <si>
    <t>Essex (057)</t>
  </si>
  <si>
    <t>San Juan (055)</t>
  </si>
  <si>
    <t>Mineral (057)</t>
  </si>
  <si>
    <t>Jefferson (055)</t>
  </si>
  <si>
    <t>Fayette (057)</t>
  </si>
  <si>
    <t>Hempstead (057)</t>
  </si>
  <si>
    <t>Nevada (057)</t>
  </si>
  <si>
    <t>Huerfano (055)</t>
  </si>
  <si>
    <t>Hillsborough (057)</t>
  </si>
  <si>
    <t>Clarke (059)</t>
  </si>
  <si>
    <t>Latah (057)</t>
  </si>
  <si>
    <t>Fulton (057)</t>
  </si>
  <si>
    <t>Hamilton (057)</t>
  </si>
  <si>
    <t>Des Moines (057)</t>
  </si>
  <si>
    <t>Ford (057)</t>
  </si>
  <si>
    <t>Cumberland (057)</t>
  </si>
  <si>
    <t>Lafourche (057)</t>
  </si>
  <si>
    <t>Gratiot (057)</t>
  </si>
  <si>
    <t>Hubbard (057)</t>
  </si>
  <si>
    <t>Itawamba (057)</t>
  </si>
  <si>
    <t>Dade (057)</t>
  </si>
  <si>
    <t>Madison (057)</t>
  </si>
  <si>
    <t>Dundy (057)</t>
  </si>
  <si>
    <t>Taos (055)</t>
  </si>
  <si>
    <t>Montgomery (057)</t>
  </si>
  <si>
    <t>Davidson (057)</t>
  </si>
  <si>
    <t>Mercer (057)</t>
  </si>
  <si>
    <t>Greene (057)</t>
  </si>
  <si>
    <t>Harmon (057)</t>
  </si>
  <si>
    <t>Tillamook (057)</t>
  </si>
  <si>
    <t>Lancaster (057)</t>
  </si>
  <si>
    <t>Hand (059)</t>
  </si>
  <si>
    <t>Grainger (057)</t>
  </si>
  <si>
    <t>Calhoun (057)</t>
  </si>
  <si>
    <t>Weber (057)</t>
  </si>
  <si>
    <t>Fairfax (059)</t>
  </si>
  <si>
    <t>Skagit (057)</t>
  </si>
  <si>
    <t>Monongalia (061)</t>
  </si>
  <si>
    <t>Juneau (057)</t>
  </si>
  <si>
    <t>Franklin (059)</t>
  </si>
  <si>
    <t>Hot Spring (059)</t>
  </si>
  <si>
    <t>Orange (059)</t>
  </si>
  <si>
    <t>Jackson (057)</t>
  </si>
  <si>
    <t>Holmes (059)</t>
  </si>
  <si>
    <t>Clay (061)</t>
  </si>
  <si>
    <t>Lemhi, North Custer (059)</t>
  </si>
  <si>
    <t>Gallatin (059)</t>
  </si>
  <si>
    <t>Hancock (059)</t>
  </si>
  <si>
    <t>Dickinson (059)</t>
  </si>
  <si>
    <t>Daviess (059)</t>
  </si>
  <si>
    <t>La Salle (059)</t>
  </si>
  <si>
    <t>Hillsdale (059)</t>
  </si>
  <si>
    <t>Isanti (059)</t>
  </si>
  <si>
    <t>Jackson (059)</t>
  </si>
  <si>
    <t>Dallas (059)</t>
  </si>
  <si>
    <t>Meagher (059)</t>
  </si>
  <si>
    <t>Fillmore (059)</t>
  </si>
  <si>
    <t>Torrance (057)</t>
  </si>
  <si>
    <t>New York (061)</t>
  </si>
  <si>
    <t>Davie (059)</t>
  </si>
  <si>
    <t>Morton (059)</t>
  </si>
  <si>
    <t>Guernsey (059)</t>
  </si>
  <si>
    <t>Harper (059)</t>
  </si>
  <si>
    <t>Umatilla (059)</t>
  </si>
  <si>
    <t>Greene (059)</t>
  </si>
  <si>
    <t>Laurens (059)</t>
  </si>
  <si>
    <t>Hanson (061)</t>
  </si>
  <si>
    <t>Callahan (059)</t>
  </si>
  <si>
    <t>Fauquier (061)</t>
  </si>
  <si>
    <t>Skamania (059)</t>
  </si>
  <si>
    <t>Monroe (063)</t>
  </si>
  <si>
    <t>Kenosha (059)</t>
  </si>
  <si>
    <t>Geneva (061)</t>
  </si>
  <si>
    <t>Howard (061)</t>
  </si>
  <si>
    <t>Placer (061)</t>
  </si>
  <si>
    <t>Jefferson (059)</t>
  </si>
  <si>
    <t>Indian River (061)</t>
  </si>
  <si>
    <t>Clayton (063)</t>
  </si>
  <si>
    <t>Lewis (061)</t>
  </si>
  <si>
    <t>Greene (061)</t>
  </si>
  <si>
    <t>Harrison (061)</t>
  </si>
  <si>
    <t>Dubuque (061)</t>
  </si>
  <si>
    <t>Geary (061)</t>
  </si>
  <si>
    <t>Edmonson (061)</t>
  </si>
  <si>
    <t>Lincoln (061)</t>
  </si>
  <si>
    <t>Houghton (061)</t>
  </si>
  <si>
    <t>Itasca (061)</t>
  </si>
  <si>
    <t>Jasper (061)</t>
  </si>
  <si>
    <t>Daviess (061)</t>
  </si>
  <si>
    <t>Mineral (061)</t>
  </si>
  <si>
    <t>Franklin (061)</t>
  </si>
  <si>
    <t>Union (059)</t>
  </si>
  <si>
    <t>Niagara (063)</t>
  </si>
  <si>
    <t>Duplin (061)</t>
  </si>
  <si>
    <t>Mountrail (061)</t>
  </si>
  <si>
    <t>Hamilton (061)</t>
  </si>
  <si>
    <t>Haskell (061)</t>
  </si>
  <si>
    <t>Union (061)</t>
  </si>
  <si>
    <t>Huntingdon (061)</t>
  </si>
  <si>
    <t>Lee (061)</t>
  </si>
  <si>
    <t>Harding (063)</t>
  </si>
  <si>
    <t>Grundy (061)</t>
  </si>
  <si>
    <t>Cameron (061)</t>
  </si>
  <si>
    <t>Floyd (063)</t>
  </si>
  <si>
    <t>Snohomish, North King (061)</t>
  </si>
  <si>
    <t>Morgan (065)</t>
  </si>
  <si>
    <t>Kewaunee (061)</t>
  </si>
  <si>
    <t>Greene (063)</t>
  </si>
  <si>
    <t>Independence (063)</t>
  </si>
  <si>
    <t>Plumas (063)</t>
  </si>
  <si>
    <t>Kiowa (061)</t>
  </si>
  <si>
    <t>Jackson (063)</t>
  </si>
  <si>
    <t>Clinch (065)</t>
  </si>
  <si>
    <t>Lincoln (063)</t>
  </si>
  <si>
    <t>Grundy (063)</t>
  </si>
  <si>
    <t>Hendricks (063)</t>
  </si>
  <si>
    <t>Emmet (063)</t>
  </si>
  <si>
    <t>Gove (063)</t>
  </si>
  <si>
    <t>Elliott (063)</t>
  </si>
  <si>
    <t>Livingston (063)</t>
  </si>
  <si>
    <t>Huron (063)</t>
  </si>
  <si>
    <t>Jefferson (063)</t>
  </si>
  <si>
    <t>DeKalb (063)</t>
  </si>
  <si>
    <t>Missoula (063)</t>
  </si>
  <si>
    <t>Frontier (063)</t>
  </si>
  <si>
    <t>Valencia (061)</t>
  </si>
  <si>
    <t>Oneida (065)</t>
  </si>
  <si>
    <t>Durham (063)</t>
  </si>
  <si>
    <t>Nelson (063)</t>
  </si>
  <si>
    <t>Hancock (063)</t>
  </si>
  <si>
    <t>Hughes (063)</t>
  </si>
  <si>
    <t>Wallowa (063)</t>
  </si>
  <si>
    <t>Indiana (063)</t>
  </si>
  <si>
    <t>Lexington (063)</t>
  </si>
  <si>
    <t>Hughes (065)</t>
  </si>
  <si>
    <t>Hamblen (063)</t>
  </si>
  <si>
    <t>Camp (063)</t>
  </si>
  <si>
    <t>Fluvanna (065)</t>
  </si>
  <si>
    <t>Spokane (063)</t>
  </si>
  <si>
    <t>Nicholas (067)</t>
  </si>
  <si>
    <t>La Crosse (063)</t>
  </si>
  <si>
    <t>Hale (065)</t>
  </si>
  <si>
    <t>Izard (065)</t>
  </si>
  <si>
    <t>Riverside (065)</t>
  </si>
  <si>
    <t>Kit Carson (063)</t>
  </si>
  <si>
    <t>Jefferson (065)</t>
  </si>
  <si>
    <t>Cobb (067)</t>
  </si>
  <si>
    <t>Madison (065)</t>
  </si>
  <si>
    <t>Hamilton (065)</t>
  </si>
  <si>
    <t>Henry (065)</t>
  </si>
  <si>
    <t>Fayette (065)</t>
  </si>
  <si>
    <t>Graham (065)</t>
  </si>
  <si>
    <t>Estill (065)</t>
  </si>
  <si>
    <t>Ingham (065)</t>
  </si>
  <si>
    <t>Kanabec (065)</t>
  </si>
  <si>
    <t>Jefferson Davis (065)</t>
  </si>
  <si>
    <t>Dent (065)</t>
  </si>
  <si>
    <t>Musselshell (065)</t>
  </si>
  <si>
    <t>Furnas (065)</t>
  </si>
  <si>
    <t>Onondaga (067)</t>
  </si>
  <si>
    <t>Edgecombe (065)</t>
  </si>
  <si>
    <t>Oliver (065)</t>
  </si>
  <si>
    <t>Hardin (065)</t>
  </si>
  <si>
    <t>Jackson (065)</t>
  </si>
  <si>
    <t>Wasco (065)</t>
  </si>
  <si>
    <t>McCormick (065)</t>
  </si>
  <si>
    <t>Hutchinson (067)</t>
  </si>
  <si>
    <t>Carson (065)</t>
  </si>
  <si>
    <t>Franklin (067)</t>
  </si>
  <si>
    <t>Stevens (065)</t>
  </si>
  <si>
    <t>Ohio (069)</t>
  </si>
  <si>
    <t>Lafayette (065)</t>
  </si>
  <si>
    <t>Henry (067)</t>
  </si>
  <si>
    <t>Jackson (067)</t>
  </si>
  <si>
    <t>Sacramento (067)</t>
  </si>
  <si>
    <t>Lake (065)</t>
  </si>
  <si>
    <t>Lafayette (067)</t>
  </si>
  <si>
    <t>Coffee (069)</t>
  </si>
  <si>
    <t>Minidoka (067)</t>
  </si>
  <si>
    <t>Hancock (067)</t>
  </si>
  <si>
    <t>Howard (067)</t>
  </si>
  <si>
    <t>Floyd (067)</t>
  </si>
  <si>
    <t>Grant (067)</t>
  </si>
  <si>
    <t>Fayette (067)</t>
  </si>
  <si>
    <t>Morehouse (067)</t>
  </si>
  <si>
    <t>Ionia (067)</t>
  </si>
  <si>
    <t>Kandiyohi (067)</t>
  </si>
  <si>
    <t>Jones (067)</t>
  </si>
  <si>
    <t>Douglas (067)</t>
  </si>
  <si>
    <t>Park (067)</t>
  </si>
  <si>
    <t>Gage (067)</t>
  </si>
  <si>
    <t>Ontario (069)</t>
  </si>
  <si>
    <t>Forsyth (067)</t>
  </si>
  <si>
    <t>Pembina (067)</t>
  </si>
  <si>
    <t>Harrison (067)</t>
  </si>
  <si>
    <t>Jefferson (067)</t>
  </si>
  <si>
    <t>Washington (067)</t>
  </si>
  <si>
    <t>Juniata (067)</t>
  </si>
  <si>
    <t>Marion (067)</t>
  </si>
  <si>
    <t>Hyde (069)</t>
  </si>
  <si>
    <t>Cass (067)</t>
  </si>
  <si>
    <t>Frederick, Winchester City (069)</t>
  </si>
  <si>
    <t>Thurston (067)</t>
  </si>
  <si>
    <t>Pendleton (071)</t>
  </si>
  <si>
    <t>Langlade (067)</t>
  </si>
  <si>
    <t>Houston (069)</t>
  </si>
  <si>
    <t>Jefferson (069)</t>
  </si>
  <si>
    <t>San Benito (069)</t>
  </si>
  <si>
    <t>La Plata (067)</t>
  </si>
  <si>
    <t>Lake (069)</t>
  </si>
  <si>
    <t>Colquitt (071)</t>
  </si>
  <si>
    <t>Nez Perce (069)</t>
  </si>
  <si>
    <t>Hardin (069)</t>
  </si>
  <si>
    <t>Huntington (069)</t>
  </si>
  <si>
    <t>Franklin (069)</t>
  </si>
  <si>
    <t>Gray (069)</t>
  </si>
  <si>
    <t>Fleming (069)</t>
  </si>
  <si>
    <t>Natchitoches (069)</t>
  </si>
  <si>
    <t>Iosco (069)</t>
  </si>
  <si>
    <t>Kittson (069)</t>
  </si>
  <si>
    <t>Kemper (069)</t>
  </si>
  <si>
    <t>Dunklin (069)</t>
  </si>
  <si>
    <t>Petroleum (069)</t>
  </si>
  <si>
    <t>Garden (069)</t>
  </si>
  <si>
    <t>Orange, Rockland (071)</t>
  </si>
  <si>
    <t>Pierce (069)</t>
  </si>
  <si>
    <t>Henry (069)</t>
  </si>
  <si>
    <t>Johnston (069)</t>
  </si>
  <si>
    <t>Wheeler (069)</t>
  </si>
  <si>
    <t>Lackawanna (069)</t>
  </si>
  <si>
    <t>Marlboro (069)</t>
  </si>
  <si>
    <t>Jackson (071)</t>
  </si>
  <si>
    <t>Hardeman (069)</t>
  </si>
  <si>
    <t>Castro (069)</t>
  </si>
  <si>
    <t>Giles (071)</t>
  </si>
  <si>
    <t>Wahkiakum (069)</t>
  </si>
  <si>
    <t>Pleasants (073)</t>
  </si>
  <si>
    <t>Lincoln (069)</t>
  </si>
  <si>
    <t>Johnson (071)</t>
  </si>
  <si>
    <t>San Bernardino (071)</t>
  </si>
  <si>
    <t>Larimer (069)</t>
  </si>
  <si>
    <t>Lee (071)</t>
  </si>
  <si>
    <t>Columbia (073)</t>
  </si>
  <si>
    <t>Oneida (071)</t>
  </si>
  <si>
    <t>Henderson (071)</t>
  </si>
  <si>
    <t>Fremont (071)</t>
  </si>
  <si>
    <t>Greeley (071)</t>
  </si>
  <si>
    <t>Floyd (071)</t>
  </si>
  <si>
    <t>Orleans (071)</t>
  </si>
  <si>
    <t>Iron (071)</t>
  </si>
  <si>
    <t>Koochiching (071)</t>
  </si>
  <si>
    <t>Lafayette (071)</t>
  </si>
  <si>
    <t>Franklin (071)</t>
  </si>
  <si>
    <t>Phillips (071)</t>
  </si>
  <si>
    <t>Garfield (071)</t>
  </si>
  <si>
    <t>Orleans (073)</t>
  </si>
  <si>
    <t>Gaston (071)</t>
  </si>
  <si>
    <t>Ramsey (071)</t>
  </si>
  <si>
    <t>Highland (071)</t>
  </si>
  <si>
    <t>Kay (071)</t>
  </si>
  <si>
    <t>Yamhill (071)</t>
  </si>
  <si>
    <t>Lancaster (071)</t>
  </si>
  <si>
    <t>Newberry (071)</t>
  </si>
  <si>
    <t>Jerauld (073)</t>
  </si>
  <si>
    <t>Hardin (071)</t>
  </si>
  <si>
    <t>Chambers (071)</t>
  </si>
  <si>
    <t>Gloucester (073)</t>
  </si>
  <si>
    <t>Walla Walla (071)</t>
  </si>
  <si>
    <t>Pocahontas (075)</t>
  </si>
  <si>
    <t>Manitowoc (071)</t>
  </si>
  <si>
    <t>Jefferson (073)</t>
  </si>
  <si>
    <t>Lafayette (073)</t>
  </si>
  <si>
    <t>San Diego (073)</t>
  </si>
  <si>
    <t>Las Animas (071)</t>
  </si>
  <si>
    <t>Leon (073)</t>
  </si>
  <si>
    <t>Cook (075)</t>
  </si>
  <si>
    <t>Owyhee (073)</t>
  </si>
  <si>
    <t>Henry (073)</t>
  </si>
  <si>
    <t>Jasper (073)</t>
  </si>
  <si>
    <t>Greene (073)</t>
  </si>
  <si>
    <t>Greenwood (073)</t>
  </si>
  <si>
    <t>Franklin (073)</t>
  </si>
  <si>
    <t>Ouachita (073)</t>
  </si>
  <si>
    <t>Isabella (073)</t>
  </si>
  <si>
    <t>Lac qui Parle (073)</t>
  </si>
  <si>
    <t>Lamar (073)</t>
  </si>
  <si>
    <t>Gasconade (073)</t>
  </si>
  <si>
    <t>Pondera (073)</t>
  </si>
  <si>
    <t>Gosper (073)</t>
  </si>
  <si>
    <t>Oswego (075)</t>
  </si>
  <si>
    <t>Gates (073)</t>
  </si>
  <si>
    <t>Ransom (073)</t>
  </si>
  <si>
    <t>Hocking (073)</t>
  </si>
  <si>
    <t>Kingfisher (073)</t>
  </si>
  <si>
    <t>Lawrence (073)</t>
  </si>
  <si>
    <t>Oconee (073)</t>
  </si>
  <si>
    <t>Jones (075)</t>
  </si>
  <si>
    <t>Hawkins (073)</t>
  </si>
  <si>
    <t>Cherokee (073)</t>
  </si>
  <si>
    <t>Goochland (075)</t>
  </si>
  <si>
    <t>Whatcom (073)</t>
  </si>
  <si>
    <t>Preston (077)</t>
  </si>
  <si>
    <t>Marathon (073)</t>
  </si>
  <si>
    <t>Lamar (075)</t>
  </si>
  <si>
    <t>Lawrence (075)</t>
  </si>
  <si>
    <t>San Joaquin (077)</t>
  </si>
  <si>
    <t>Lincoln (073)</t>
  </si>
  <si>
    <t>Levy (075)</t>
  </si>
  <si>
    <t>Coweta (077)</t>
  </si>
  <si>
    <t>Payette (075)</t>
  </si>
  <si>
    <t>Iroquois (075)</t>
  </si>
  <si>
    <t>Jay (075)</t>
  </si>
  <si>
    <t>Grundy (075)</t>
  </si>
  <si>
    <t>Hamilton (075)</t>
  </si>
  <si>
    <t>Fulton (075)</t>
  </si>
  <si>
    <t>Plaquemines (075)</t>
  </si>
  <si>
    <t>Jackson (075)</t>
  </si>
  <si>
    <t>Lake (075)</t>
  </si>
  <si>
    <t>Lauderdale (075)</t>
  </si>
  <si>
    <t>Gentry (075)</t>
  </si>
  <si>
    <t>Powder River (075)</t>
  </si>
  <si>
    <t>Grant (075)</t>
  </si>
  <si>
    <t>Otsego (077)</t>
  </si>
  <si>
    <t>Graham (075)</t>
  </si>
  <si>
    <t>Renville (075)</t>
  </si>
  <si>
    <t>Holmes (075)</t>
  </si>
  <si>
    <t>Kiowa (075)</t>
  </si>
  <si>
    <t>Lebanon (075)</t>
  </si>
  <si>
    <t>Orangeburg (075)</t>
  </si>
  <si>
    <t>Kingsbury (077)</t>
  </si>
  <si>
    <t>Haywood (075)</t>
  </si>
  <si>
    <t>Childress (075)</t>
  </si>
  <si>
    <t>Grayson, West Galax City (077)</t>
  </si>
  <si>
    <t>Whitman (075)</t>
  </si>
  <si>
    <t>Putnam (079)</t>
  </si>
  <si>
    <t>Marinette (075)</t>
  </si>
  <si>
    <t>Lauderdale (077)</t>
  </si>
  <si>
    <t>Lee (077)</t>
  </si>
  <si>
    <t>San Luis Obispo (079)</t>
  </si>
  <si>
    <t>Logan (075)</t>
  </si>
  <si>
    <t>Liberty (077)</t>
  </si>
  <si>
    <t>Crawford (079)</t>
  </si>
  <si>
    <t>Power (077)</t>
  </si>
  <si>
    <t>Jackson (077)</t>
  </si>
  <si>
    <t>Jefferson (077)</t>
  </si>
  <si>
    <t>Guthrie (077)</t>
  </si>
  <si>
    <t>Harper (077)</t>
  </si>
  <si>
    <t>Gallatin (077)</t>
  </si>
  <si>
    <t>Pointe Coupee (077)</t>
  </si>
  <si>
    <t>Kalamazoo (077)</t>
  </si>
  <si>
    <t>Lake of the Woods (077)</t>
  </si>
  <si>
    <t>Lawrence (077)</t>
  </si>
  <si>
    <t>Greene (077)</t>
  </si>
  <si>
    <t>Powell (077)</t>
  </si>
  <si>
    <t>Greeley (077)</t>
  </si>
  <si>
    <t>Granville (077)</t>
  </si>
  <si>
    <t>Richland (077)</t>
  </si>
  <si>
    <t>Huron (077)</t>
  </si>
  <si>
    <t>Latimer (077)</t>
  </si>
  <si>
    <t>Lehigh (077)</t>
  </si>
  <si>
    <t>Pickens (077)</t>
  </si>
  <si>
    <t>Lake (079)</t>
  </si>
  <si>
    <t>Henderson (077)</t>
  </si>
  <si>
    <t>Clay (077)</t>
  </si>
  <si>
    <t>Greene (079)</t>
  </si>
  <si>
    <t>Yakima (077)</t>
  </si>
  <si>
    <t>Raleigh (081)</t>
  </si>
  <si>
    <t>Marquette (077)</t>
  </si>
  <si>
    <t>Lawrence (079)</t>
  </si>
  <si>
    <t>Lincoln (079)</t>
  </si>
  <si>
    <t>San Mateo (081)</t>
  </si>
  <si>
    <t>Mesa (077)</t>
  </si>
  <si>
    <t>Madison (079)</t>
  </si>
  <si>
    <t>Crisp (081)</t>
  </si>
  <si>
    <t>Teton (081)</t>
  </si>
  <si>
    <t>Jasper (079)</t>
  </si>
  <si>
    <t>Jennings (079)</t>
  </si>
  <si>
    <t>Hamilton (079)</t>
  </si>
  <si>
    <t>Harvey (079)</t>
  </si>
  <si>
    <t>Garrard (079)</t>
  </si>
  <si>
    <t>Rapides (079)</t>
  </si>
  <si>
    <t>Kalkaska (079)</t>
  </si>
  <si>
    <t>Le Sueur (079)</t>
  </si>
  <si>
    <t>Leake (079)</t>
  </si>
  <si>
    <t>Grundy (079)</t>
  </si>
  <si>
    <t>Prairie (079)</t>
  </si>
  <si>
    <t>Hall (079)</t>
  </si>
  <si>
    <t>Queens (081)</t>
  </si>
  <si>
    <t>Rolette (079)</t>
  </si>
  <si>
    <t>Jackson (079)</t>
  </si>
  <si>
    <t>Le Flore (079)</t>
  </si>
  <si>
    <t>Luzerne (079)</t>
  </si>
  <si>
    <t>Richland (079)</t>
  </si>
  <si>
    <t>Lawrence (081)</t>
  </si>
  <si>
    <t>Henry (079)</t>
  </si>
  <si>
    <t>Cochran (079)</t>
  </si>
  <si>
    <t>Greensville, Emporia City (081)</t>
  </si>
  <si>
    <t>Randolph (083)</t>
  </si>
  <si>
    <t>Menominee (078)</t>
  </si>
  <si>
    <t>Lee (081)</t>
  </si>
  <si>
    <t>Little River (081)</t>
  </si>
  <si>
    <t>Santa Barbara (083)</t>
  </si>
  <si>
    <t>Mineral (079)</t>
  </si>
  <si>
    <t>Manatee (081)</t>
  </si>
  <si>
    <t>Dade (083)</t>
  </si>
  <si>
    <t>Twin Falls (083)</t>
  </si>
  <si>
    <t>Jefferson (081)</t>
  </si>
  <si>
    <t>Johnson (081)</t>
  </si>
  <si>
    <t>Hancock (081)</t>
  </si>
  <si>
    <t>Haskell (081)</t>
  </si>
  <si>
    <t>Grant (081)</t>
  </si>
  <si>
    <t>Red River (081)</t>
  </si>
  <si>
    <t>Kent (081)</t>
  </si>
  <si>
    <t>Lincoln (081)</t>
  </si>
  <si>
    <t>Harrison (081)</t>
  </si>
  <si>
    <t>Ravalli (081)</t>
  </si>
  <si>
    <t>Hamilton (081)</t>
  </si>
  <si>
    <t>Rensselaer (083)</t>
  </si>
  <si>
    <t>Guilford (081)</t>
  </si>
  <si>
    <t>Sargent (081)</t>
  </si>
  <si>
    <t>Lycoming (081)</t>
  </si>
  <si>
    <t>Saluda (081)</t>
  </si>
  <si>
    <t>Lincoln (083)</t>
  </si>
  <si>
    <t>Hickman (081)</t>
  </si>
  <si>
    <t>Coke (081)</t>
  </si>
  <si>
    <t>Halifax (083)</t>
  </si>
  <si>
    <t>Ritchie (085)</t>
  </si>
  <si>
    <t>Milwaukee (079)</t>
  </si>
  <si>
    <t>Limestone (083)</t>
  </si>
  <si>
    <t>Logan (083)</t>
  </si>
  <si>
    <t>Santa Clara (085)</t>
  </si>
  <si>
    <t>Moffat (081)</t>
  </si>
  <si>
    <t>Marion (083)</t>
  </si>
  <si>
    <t>Dawson (085)</t>
  </si>
  <si>
    <t>Valley (085)</t>
  </si>
  <si>
    <t>Jersey (083)</t>
  </si>
  <si>
    <t>Knox (083)</t>
  </si>
  <si>
    <t>Hardin (083)</t>
  </si>
  <si>
    <t>Hodgeman (083)</t>
  </si>
  <si>
    <t>Graves (083)</t>
  </si>
  <si>
    <t>Richland (083)</t>
  </si>
  <si>
    <t>Keweenaw (083)</t>
  </si>
  <si>
    <t>Lyon (083)</t>
  </si>
  <si>
    <t>Leflore (083)</t>
  </si>
  <si>
    <t>Henry (083)</t>
  </si>
  <si>
    <t>Harlan (083)</t>
  </si>
  <si>
    <t>Richmond (085)</t>
  </si>
  <si>
    <t>Sheridan (083)</t>
  </si>
  <si>
    <t>McKean (083)</t>
  </si>
  <si>
    <t>Spartanburg (083)</t>
  </si>
  <si>
    <t>Lyman (085)</t>
  </si>
  <si>
    <t>Houston (083)</t>
  </si>
  <si>
    <t>Coleman (083)</t>
  </si>
  <si>
    <t>Hanover (085)</t>
  </si>
  <si>
    <t>Roane (087)</t>
  </si>
  <si>
    <t>Monroe (081)</t>
  </si>
  <si>
    <t>Lowndes (085)</t>
  </si>
  <si>
    <t>Lonoke (085)</t>
  </si>
  <si>
    <t>Santa Cruz (087)</t>
  </si>
  <si>
    <t>Montezuma (083)</t>
  </si>
  <si>
    <t>Martin (085)</t>
  </si>
  <si>
    <t>Decatur (087)</t>
  </si>
  <si>
    <t>Washington (087)</t>
  </si>
  <si>
    <t>Jo Daviess (085)</t>
  </si>
  <si>
    <t>Kosciusko (085)</t>
  </si>
  <si>
    <t>Harrison (085)</t>
  </si>
  <si>
    <t>Jackson (085)</t>
  </si>
  <si>
    <t>Grayson (085)</t>
  </si>
  <si>
    <t>Sabine (085)</t>
  </si>
  <si>
    <t>Lake (085)</t>
  </si>
  <si>
    <t>McLeod (085)</t>
  </si>
  <si>
    <t>Lincoln (085)</t>
  </si>
  <si>
    <t>Hickory (085)</t>
  </si>
  <si>
    <t>Roosevelt (085)</t>
  </si>
  <si>
    <t>Hayes (085)</t>
  </si>
  <si>
    <t>St. Lawrence (089)</t>
  </si>
  <si>
    <t>Harnett (085)</t>
  </si>
  <si>
    <t>Sioux (085)</t>
  </si>
  <si>
    <t>Love (085)</t>
  </si>
  <si>
    <t>Mercer (085)</t>
  </si>
  <si>
    <t>Sumter (085)</t>
  </si>
  <si>
    <t>McCook (087)</t>
  </si>
  <si>
    <t>Humphreys (085)</t>
  </si>
  <si>
    <t>Collin (085)</t>
  </si>
  <si>
    <t>Henrico, Richmond City (087)</t>
  </si>
  <si>
    <t>Summers (089)</t>
  </si>
  <si>
    <t>Oconto (083)</t>
  </si>
  <si>
    <t>Macon (087)</t>
  </si>
  <si>
    <t>Madison (087)</t>
  </si>
  <si>
    <t>Shasta (089)</t>
  </si>
  <si>
    <t>Montrose (085)</t>
  </si>
  <si>
    <t>Nassau (089)</t>
  </si>
  <si>
    <t>DeKalb (089)</t>
  </si>
  <si>
    <t>Johnson (087)</t>
  </si>
  <si>
    <t>LaGrange (087)</t>
  </si>
  <si>
    <t>Henry (087)</t>
  </si>
  <si>
    <t>Jefferson (087)</t>
  </si>
  <si>
    <t>Green (087)</t>
  </si>
  <si>
    <t>St. Bernard (087)</t>
  </si>
  <si>
    <t>Lapeer (087)</t>
  </si>
  <si>
    <t>Mahnomen (087)</t>
  </si>
  <si>
    <t>Lowndes (087)</t>
  </si>
  <si>
    <t>Holt (087)</t>
  </si>
  <si>
    <t>Rosebud (087)</t>
  </si>
  <si>
    <t>Hitchcock (087)</t>
  </si>
  <si>
    <t>Saratoga (091)</t>
  </si>
  <si>
    <t>Haywood (087)</t>
  </si>
  <si>
    <t>Slope (087)</t>
  </si>
  <si>
    <t>Lawrence (087)</t>
  </si>
  <si>
    <t>McClain (087)</t>
  </si>
  <si>
    <t>Mifflin (087)</t>
  </si>
  <si>
    <t>Union (087)</t>
  </si>
  <si>
    <t>McPherson (089)</t>
  </si>
  <si>
    <t>Jackson (087)</t>
  </si>
  <si>
    <t>Collingsworth (087)</t>
  </si>
  <si>
    <t>Henry, Martinsville City (089)</t>
  </si>
  <si>
    <t>Taylor (091)</t>
  </si>
  <si>
    <t>Oneida (085)</t>
  </si>
  <si>
    <t>Madison (089)</t>
  </si>
  <si>
    <t>Marion (089)</t>
  </si>
  <si>
    <t>Sierra (091)</t>
  </si>
  <si>
    <t>Morgan (087)</t>
  </si>
  <si>
    <t>Okaloosa (091)</t>
  </si>
  <si>
    <t>Dodge (091)</t>
  </si>
  <si>
    <t>Kane (089)</t>
  </si>
  <si>
    <t>Lake (089)</t>
  </si>
  <si>
    <t>Howard (089)</t>
  </si>
  <si>
    <t>Jewell (089)</t>
  </si>
  <si>
    <t>Greenup (089)</t>
  </si>
  <si>
    <t>St. Charles (089)</t>
  </si>
  <si>
    <t>Leelanau (089)</t>
  </si>
  <si>
    <t>Marshall (089)</t>
  </si>
  <si>
    <t>Sanders (089)</t>
  </si>
  <si>
    <t>Holt (089)</t>
  </si>
  <si>
    <t>Schenectady (093)</t>
  </si>
  <si>
    <t>Henderson (089)</t>
  </si>
  <si>
    <t>Stark (089)</t>
  </si>
  <si>
    <t>Licking (089)</t>
  </si>
  <si>
    <t>McCurtain (089)</t>
  </si>
  <si>
    <t>Monroe (089)</t>
  </si>
  <si>
    <t>Williamsburg (089)</t>
  </si>
  <si>
    <t>Marshall (091)</t>
  </si>
  <si>
    <t>Jefferson (089)</t>
  </si>
  <si>
    <t>Colorado (089)</t>
  </si>
  <si>
    <t>Highland (091)</t>
  </si>
  <si>
    <t>Tucker (093)</t>
  </si>
  <si>
    <t>Outagamie (087)</t>
  </si>
  <si>
    <t>Marengo (091)</t>
  </si>
  <si>
    <t>Miller (091)</t>
  </si>
  <si>
    <t>Siskiyou (093)</t>
  </si>
  <si>
    <t>Otero (089)</t>
  </si>
  <si>
    <t>Okeechobee (093)</t>
  </si>
  <si>
    <t>Dooly (093)</t>
  </si>
  <si>
    <t>Kankakee (091)</t>
  </si>
  <si>
    <t>LaPorte (091)</t>
  </si>
  <si>
    <t>Humboldt (091)</t>
  </si>
  <si>
    <t>Johnson (091)</t>
  </si>
  <si>
    <t>Hancock (091)</t>
  </si>
  <si>
    <t>St. Helena (091)</t>
  </si>
  <si>
    <t>Lenawee (091)</t>
  </si>
  <si>
    <t>Martin (091)</t>
  </si>
  <si>
    <t>Marion (091)</t>
  </si>
  <si>
    <t>Howell (091)</t>
  </si>
  <si>
    <t>Sheridan (091)</t>
  </si>
  <si>
    <t>Hooker (091)</t>
  </si>
  <si>
    <t>Schoharie (095)</t>
  </si>
  <si>
    <t>Hertford (091)</t>
  </si>
  <si>
    <t>Steele (091)</t>
  </si>
  <si>
    <t>Logan (091)</t>
  </si>
  <si>
    <t>McIntosh (091)</t>
  </si>
  <si>
    <t>Montgomery (091)</t>
  </si>
  <si>
    <t>York (091)</t>
  </si>
  <si>
    <t>Meade (093)</t>
  </si>
  <si>
    <t>Comal (091)</t>
  </si>
  <si>
    <t>Isle of Wight (093)</t>
  </si>
  <si>
    <t>Tyler (095)</t>
  </si>
  <si>
    <t>Ozaukee (089)</t>
  </si>
  <si>
    <t>Marion (093)</t>
  </si>
  <si>
    <t>Mississippi (093)</t>
  </si>
  <si>
    <t>Solano (095)</t>
  </si>
  <si>
    <t>Ouray (091)</t>
  </si>
  <si>
    <t>Orange (095)</t>
  </si>
  <si>
    <t>Dougherty (095)</t>
  </si>
  <si>
    <t>Kendall (093)</t>
  </si>
  <si>
    <t>Lawrence (093)</t>
  </si>
  <si>
    <t>Ida (093)</t>
  </si>
  <si>
    <t>Kearny (093)</t>
  </si>
  <si>
    <t>Hardin (093)</t>
  </si>
  <si>
    <t>St. James (093)</t>
  </si>
  <si>
    <t>Livingston (093)</t>
  </si>
  <si>
    <t>Meeker (093)</t>
  </si>
  <si>
    <t>Marshall (093)</t>
  </si>
  <si>
    <t>Iron (093)</t>
  </si>
  <si>
    <t>Silver Bow (093)</t>
  </si>
  <si>
    <t>Howard (093)</t>
  </si>
  <si>
    <t>Schuyler (097)</t>
  </si>
  <si>
    <t>Hoke (093)</t>
  </si>
  <si>
    <t>Stutsman (093)</t>
  </si>
  <si>
    <t>Lorain (093)</t>
  </si>
  <si>
    <t>Major (093)</t>
  </si>
  <si>
    <t>Montour (093)</t>
  </si>
  <si>
    <t>Mellette (095)</t>
  </si>
  <si>
    <t>Knox (093)</t>
  </si>
  <si>
    <t>Comanche (093)</t>
  </si>
  <si>
    <t>James City, Williamsburg City (095)</t>
  </si>
  <si>
    <t>Upshur (097)</t>
  </si>
  <si>
    <t>Pepin (091)</t>
  </si>
  <si>
    <t>Marshall (095)</t>
  </si>
  <si>
    <t>Monroe (095)</t>
  </si>
  <si>
    <t>Sonoma (097)</t>
  </si>
  <si>
    <t>Park (093)</t>
  </si>
  <si>
    <t>Osceola (097)</t>
  </si>
  <si>
    <t>Douglas (097)</t>
  </si>
  <si>
    <t>Knox (095)</t>
  </si>
  <si>
    <t>Madison (095)</t>
  </si>
  <si>
    <t>Iowa (095)</t>
  </si>
  <si>
    <t>Kingman (095)</t>
  </si>
  <si>
    <t>Harlan (095)</t>
  </si>
  <si>
    <t>St. John the Baptist (095)</t>
  </si>
  <si>
    <t>Luce (095)</t>
  </si>
  <si>
    <t>Mille Lacs (095)</t>
  </si>
  <si>
    <t>Jackson (095)</t>
  </si>
  <si>
    <t>Stillwater (095)</t>
  </si>
  <si>
    <t>Jefferson (095)</t>
  </si>
  <si>
    <t>Seneca (099)</t>
  </si>
  <si>
    <t>Hyde (095)</t>
  </si>
  <si>
    <t>Towner (095)</t>
  </si>
  <si>
    <t>East Lucas (094)</t>
  </si>
  <si>
    <t>Northampton (095)</t>
  </si>
  <si>
    <t>Miner (097)</t>
  </si>
  <si>
    <t>Lake (095)</t>
  </si>
  <si>
    <t>Concho (095)</t>
  </si>
  <si>
    <t>King and Queen (097)</t>
  </si>
  <si>
    <t>Wayne (099)</t>
  </si>
  <si>
    <t>Pierce (093)</t>
  </si>
  <si>
    <t>Mobile (097)</t>
  </si>
  <si>
    <t>Montgomery (097)</t>
  </si>
  <si>
    <t>Stanislaus (099)</t>
  </si>
  <si>
    <t>Phillips (095)</t>
  </si>
  <si>
    <t>Palm Beach (099)</t>
  </si>
  <si>
    <t>Early (099)</t>
  </si>
  <si>
    <t>Lake (097)</t>
  </si>
  <si>
    <t>Marion (097)</t>
  </si>
  <si>
    <t>Jackson (097)</t>
  </si>
  <si>
    <t>Kiowa (097)</t>
  </si>
  <si>
    <t>Harrison (097)</t>
  </si>
  <si>
    <t>St. Landry (097)</t>
  </si>
  <si>
    <t>Mackinac (097)</t>
  </si>
  <si>
    <t>Morrison (097)</t>
  </si>
  <si>
    <t>Jasper (097)</t>
  </si>
  <si>
    <t>Sweet Grass (097)</t>
  </si>
  <si>
    <t>Johnson (097)</t>
  </si>
  <si>
    <t>Steuben (101)</t>
  </si>
  <si>
    <t>Iredell (097)</t>
  </si>
  <si>
    <t>Traill (097)</t>
  </si>
  <si>
    <t>West Lucas (095)</t>
  </si>
  <si>
    <t>Mayes (097)</t>
  </si>
  <si>
    <t>Northumberland (097)</t>
  </si>
  <si>
    <t>Minnehaha (099)</t>
  </si>
  <si>
    <t>Lauderdale (097)</t>
  </si>
  <si>
    <t>Cooke (097)</t>
  </si>
  <si>
    <t>King George (099)</t>
  </si>
  <si>
    <t>Webster (101)</t>
  </si>
  <si>
    <t>Polk (095)</t>
  </si>
  <si>
    <t>Monroe (099)</t>
  </si>
  <si>
    <t>Nevada (099)</t>
  </si>
  <si>
    <t>Sutter (101)</t>
  </si>
  <si>
    <t>Pitkin (097)</t>
  </si>
  <si>
    <t>Pasco (101)</t>
  </si>
  <si>
    <t>Echols (101)</t>
  </si>
  <si>
    <t>LaSalle (099)</t>
  </si>
  <si>
    <t>Marshall (099)</t>
  </si>
  <si>
    <t>Jasper (099)</t>
  </si>
  <si>
    <t>Labette (099)</t>
  </si>
  <si>
    <t>Hart (099)</t>
  </si>
  <si>
    <t>St. Martin (099)</t>
  </si>
  <si>
    <t>Macomb (099)</t>
  </si>
  <si>
    <t>Mower (099)</t>
  </si>
  <si>
    <t>Neshoba (099)</t>
  </si>
  <si>
    <t>Jefferson (099)</t>
  </si>
  <si>
    <t>Teton (099)</t>
  </si>
  <si>
    <t>Kearney (099)</t>
  </si>
  <si>
    <t>Suffolk, Nassau (103)</t>
  </si>
  <si>
    <t>Jackson (099)</t>
  </si>
  <si>
    <t>Walsh (099)</t>
  </si>
  <si>
    <t>Madison (097)</t>
  </si>
  <si>
    <t>Murray (099)</t>
  </si>
  <si>
    <t>Perry (099)</t>
  </si>
  <si>
    <t>Moody (101)</t>
  </si>
  <si>
    <t>Lawrence (099)</t>
  </si>
  <si>
    <t>Coryell (099)</t>
  </si>
  <si>
    <t>King William (101)</t>
  </si>
  <si>
    <t>Wetzel (103)</t>
  </si>
  <si>
    <t>Portage (097)</t>
  </si>
  <si>
    <t>Montgomery (101)</t>
  </si>
  <si>
    <t>Newton (101)</t>
  </si>
  <si>
    <t>Tehama (103)</t>
  </si>
  <si>
    <t>Prowers (099)</t>
  </si>
  <si>
    <t>Pinellas (103)</t>
  </si>
  <si>
    <t>Effingham (103)</t>
  </si>
  <si>
    <t>Lawrence (101)</t>
  </si>
  <si>
    <t>Martin (101)</t>
  </si>
  <si>
    <t>Jefferson (101)</t>
  </si>
  <si>
    <t>Lane (101)</t>
  </si>
  <si>
    <t>Henderson (101)</t>
  </si>
  <si>
    <t>St. Mary (101)</t>
  </si>
  <si>
    <t>Manistee (101)</t>
  </si>
  <si>
    <t>Murray (101)</t>
  </si>
  <si>
    <t>Johnson (101)</t>
  </si>
  <si>
    <t>Toole (101)</t>
  </si>
  <si>
    <t>Keith (101)</t>
  </si>
  <si>
    <t>Sullivan (105)</t>
  </si>
  <si>
    <t>Johnston (101)</t>
  </si>
  <si>
    <t>Ward (101)</t>
  </si>
  <si>
    <t>Mahoning (099)</t>
  </si>
  <si>
    <t>Muskogee (101)</t>
  </si>
  <si>
    <t>Philadelphia (101)</t>
  </si>
  <si>
    <t>Pennington (103)</t>
  </si>
  <si>
    <t>Lewis (101)</t>
  </si>
  <si>
    <t>Cottle (101)</t>
  </si>
  <si>
    <t>Lancaster (103)</t>
  </si>
  <si>
    <t>Wirt (105)</t>
  </si>
  <si>
    <t>Price (099)</t>
  </si>
  <si>
    <t>Morgan (103)</t>
  </si>
  <si>
    <t>Ouachita (103)</t>
  </si>
  <si>
    <t>Trinity (105)</t>
  </si>
  <si>
    <t>Pueblo (101)</t>
  </si>
  <si>
    <t>Polk (105)</t>
  </si>
  <si>
    <t>Elbert (105)</t>
  </si>
  <si>
    <t>Lee (103)</t>
  </si>
  <si>
    <t>Miami (103)</t>
  </si>
  <si>
    <t>Johnson (103)</t>
  </si>
  <si>
    <t>Leavenworth (103)</t>
  </si>
  <si>
    <t>Henry (103)</t>
  </si>
  <si>
    <t>St. Tammany (103)</t>
  </si>
  <si>
    <t>Marquette (103)</t>
  </si>
  <si>
    <t>Nicollet (103)</t>
  </si>
  <si>
    <t>Noxubee (103)</t>
  </si>
  <si>
    <t>Knox (103)</t>
  </si>
  <si>
    <t>Treasure (103)</t>
  </si>
  <si>
    <t>Keya Paha (103)</t>
  </si>
  <si>
    <t>Tioga (107)</t>
  </si>
  <si>
    <t>Jones (103)</t>
  </si>
  <si>
    <t>Wells (103)</t>
  </si>
  <si>
    <t>Marion (101)</t>
  </si>
  <si>
    <t>Noble (103)</t>
  </si>
  <si>
    <t>Pike (103)</t>
  </si>
  <si>
    <t>Perkins (105)</t>
  </si>
  <si>
    <t>Lincoln (103)</t>
  </si>
  <si>
    <t>Crane (103)</t>
  </si>
  <si>
    <t>Lee (105)</t>
  </si>
  <si>
    <t>Wood (107)</t>
  </si>
  <si>
    <t>Racine (101)</t>
  </si>
  <si>
    <t>Perry (105)</t>
  </si>
  <si>
    <t>Tulare (107)</t>
  </si>
  <si>
    <t>Rio Blanco (103)</t>
  </si>
  <si>
    <t>Putnam (107)</t>
  </si>
  <si>
    <t>Emanuel (107)</t>
  </si>
  <si>
    <t>Livingston (105)</t>
  </si>
  <si>
    <t>Monroe (105)</t>
  </si>
  <si>
    <t>Jones (105)</t>
  </si>
  <si>
    <t>Lincoln (105)</t>
  </si>
  <si>
    <t>Hickman (105)</t>
  </si>
  <si>
    <t>Tangipahoa (105)</t>
  </si>
  <si>
    <t>Mason (105)</t>
  </si>
  <si>
    <t>Nobles (105)</t>
  </si>
  <si>
    <t>Oktibbeha (105)</t>
  </si>
  <si>
    <t>Laclede (105)</t>
  </si>
  <si>
    <t>Valley (105)</t>
  </si>
  <si>
    <t>Kimball (105)</t>
  </si>
  <si>
    <t>Tompkins (109)</t>
  </si>
  <si>
    <t>Williams (105)</t>
  </si>
  <si>
    <t>Medina (103)</t>
  </si>
  <si>
    <t>Nowata (105)</t>
  </si>
  <si>
    <t>Potter (105)</t>
  </si>
  <si>
    <t>Potter (107)</t>
  </si>
  <si>
    <t>Loudon (105)</t>
  </si>
  <si>
    <t>Crockett (105)</t>
  </si>
  <si>
    <t>Loudoun (107)</t>
  </si>
  <si>
    <t>Wyoming (109)</t>
  </si>
  <si>
    <t>Richland (103)</t>
  </si>
  <si>
    <t>Pickens (107)</t>
  </si>
  <si>
    <t>Phillips (107)</t>
  </si>
  <si>
    <t>Tuolumne (109)</t>
  </si>
  <si>
    <t>Rio Grande (105)</t>
  </si>
  <si>
    <t>St. Johns (109)</t>
  </si>
  <si>
    <t>Evans (109)</t>
  </si>
  <si>
    <t>Logan (107)</t>
  </si>
  <si>
    <t>Montgomery (107)</t>
  </si>
  <si>
    <t>Keokuk (107)</t>
  </si>
  <si>
    <t>Linn (107)</t>
  </si>
  <si>
    <t>Hopkins (107)</t>
  </si>
  <si>
    <t>Tensas (107)</t>
  </si>
  <si>
    <t>Mecosta (107)</t>
  </si>
  <si>
    <t>Norman (107)</t>
  </si>
  <si>
    <t>Panola (107)</t>
  </si>
  <si>
    <t>Lafayette (107)</t>
  </si>
  <si>
    <t>Wheatland (107)</t>
  </si>
  <si>
    <t>Knox (107)</t>
  </si>
  <si>
    <t>Ulster (111)</t>
  </si>
  <si>
    <t>Lenoir (107)</t>
  </si>
  <si>
    <t>Meigs (105)</t>
  </si>
  <si>
    <t>Okfuskee (107)</t>
  </si>
  <si>
    <t>Schuylkill (107)</t>
  </si>
  <si>
    <t>Roberts (109)</t>
  </si>
  <si>
    <t>McMinn (107)</t>
  </si>
  <si>
    <t>Crosby (107)</t>
  </si>
  <si>
    <t>Louisa (109)</t>
  </si>
  <si>
    <t>Rock (105)</t>
  </si>
  <si>
    <t>Pike (109)</t>
  </si>
  <si>
    <t>Ventura (111)</t>
  </si>
  <si>
    <t>Routt (107)</t>
  </si>
  <si>
    <t>St. Lucie (111)</t>
  </si>
  <si>
    <t>Fannin (111)</t>
  </si>
  <si>
    <t>McDonough (109)</t>
  </si>
  <si>
    <t>Morgan (109)</t>
  </si>
  <si>
    <t>Kossuth (109)</t>
  </si>
  <si>
    <t>Logan (109)</t>
  </si>
  <si>
    <t>Jackson (109)</t>
  </si>
  <si>
    <t>Terrebonne (109)</t>
  </si>
  <si>
    <t>Menominee (109)</t>
  </si>
  <si>
    <t>Olmsted (109)</t>
  </si>
  <si>
    <t>Pearl River (109)</t>
  </si>
  <si>
    <t>Lawrence (109)</t>
  </si>
  <si>
    <t>Wibaux (109)</t>
  </si>
  <si>
    <t>Lancaster (109)</t>
  </si>
  <si>
    <t>Warren (113)</t>
  </si>
  <si>
    <t>Lincoln (109)</t>
  </si>
  <si>
    <t>Mercer (107)</t>
  </si>
  <si>
    <t>Oklahoma (109)</t>
  </si>
  <si>
    <t>Snyder (109)</t>
  </si>
  <si>
    <t>Sanborn (111)</t>
  </si>
  <si>
    <t>McNairy (109)</t>
  </si>
  <si>
    <t>Culberson (109)</t>
  </si>
  <si>
    <t>Lunenburg (111)</t>
  </si>
  <si>
    <t>Rusk (107)</t>
  </si>
  <si>
    <t>Randolph (111)</t>
  </si>
  <si>
    <t>Poinsett (111)</t>
  </si>
  <si>
    <t>Yolo (113)</t>
  </si>
  <si>
    <t>Saguache (109)</t>
  </si>
  <si>
    <t>Santa Rosa (113)</t>
  </si>
  <si>
    <t>Fayette (113)</t>
  </si>
  <si>
    <t>McHenry (111)</t>
  </si>
  <si>
    <t>Newton (111)</t>
  </si>
  <si>
    <t>Lee (111)</t>
  </si>
  <si>
    <t>Lyon (111)</t>
  </si>
  <si>
    <t>Jefferson (111)</t>
  </si>
  <si>
    <t>Union (111)</t>
  </si>
  <si>
    <t>Midland (111)</t>
  </si>
  <si>
    <t>East Otter Tail (111)</t>
  </si>
  <si>
    <t>Perry (111)</t>
  </si>
  <si>
    <t>Lewis (111)</t>
  </si>
  <si>
    <t>Yellowstone (111)</t>
  </si>
  <si>
    <t>Lincoln (111)</t>
  </si>
  <si>
    <t>Washington (115)</t>
  </si>
  <si>
    <t>McDowell (111)</t>
  </si>
  <si>
    <t>Miami (109)</t>
  </si>
  <si>
    <t>Okmulgee (111)</t>
  </si>
  <si>
    <t>Somerset (111)</t>
  </si>
  <si>
    <t>Oglala Lakota (113)</t>
  </si>
  <si>
    <t>Macon (111)</t>
  </si>
  <si>
    <t>Dallam (111)</t>
  </si>
  <si>
    <t>Madison (113)</t>
  </si>
  <si>
    <t>St. Croix (109)</t>
  </si>
  <si>
    <t>Russell (113)</t>
  </si>
  <si>
    <t>Polk (113)</t>
  </si>
  <si>
    <t>Yuba (115)</t>
  </si>
  <si>
    <t>San Juan (111)</t>
  </si>
  <si>
    <t>Sarasota (115)</t>
  </si>
  <si>
    <t>Floyd (115)</t>
  </si>
  <si>
    <t>McLean (113)</t>
  </si>
  <si>
    <t>Noble (113)</t>
  </si>
  <si>
    <t>Linn (113)</t>
  </si>
  <si>
    <t>McPherson (113)</t>
  </si>
  <si>
    <t>Jessamine (113)</t>
  </si>
  <si>
    <t>Vermilion (113)</t>
  </si>
  <si>
    <t>Missaukee (113)</t>
  </si>
  <si>
    <t>West Otter Tail (112)</t>
  </si>
  <si>
    <t>Pike (113)</t>
  </si>
  <si>
    <t>Lincoln (113)</t>
  </si>
  <si>
    <t>Logan (113)</t>
  </si>
  <si>
    <t>Wayne (117)</t>
  </si>
  <si>
    <t>Macon (113)</t>
  </si>
  <si>
    <t>Monroe (111)</t>
  </si>
  <si>
    <t>Osage (113)</t>
  </si>
  <si>
    <t>Sullivan (113)</t>
  </si>
  <si>
    <t>Spink (115)</t>
  </si>
  <si>
    <t>Dallas (113)</t>
  </si>
  <si>
    <t>Mathews (115)</t>
  </si>
  <si>
    <t>Sauk (111)</t>
  </si>
  <si>
    <t>St. Clair (115)</t>
  </si>
  <si>
    <t>Pope (115)</t>
  </si>
  <si>
    <t>San Miguel (113)</t>
  </si>
  <si>
    <t>Seminole (117)</t>
  </si>
  <si>
    <t>Forsyth (117)</t>
  </si>
  <si>
    <t>Macon (115)</t>
  </si>
  <si>
    <t>Ohio (115)</t>
  </si>
  <si>
    <t>Louisa (115)</t>
  </si>
  <si>
    <t>Marion (115)</t>
  </si>
  <si>
    <t>Johnson (115)</t>
  </si>
  <si>
    <t>Vernon (115)</t>
  </si>
  <si>
    <t>Monroe (115)</t>
  </si>
  <si>
    <t>Pennington (113)</t>
  </si>
  <si>
    <t>Pontotoc (115)</t>
  </si>
  <si>
    <t>Linn (115)</t>
  </si>
  <si>
    <t>Loup (115)</t>
  </si>
  <si>
    <t>Westchester (119)</t>
  </si>
  <si>
    <t>Madison (115)</t>
  </si>
  <si>
    <t>Montgomery (113)</t>
  </si>
  <si>
    <t>Ottawa (115)</t>
  </si>
  <si>
    <t>Susquehanna (115)</t>
  </si>
  <si>
    <t>Stanley (117)</t>
  </si>
  <si>
    <t>Dawson (115)</t>
  </si>
  <si>
    <t>Mecklenburg (117)</t>
  </si>
  <si>
    <t>Sawyer (113)</t>
  </si>
  <si>
    <t>Shelby (117)</t>
  </si>
  <si>
    <t>Prairie (117)</t>
  </si>
  <si>
    <t>Sedgwick (115)</t>
  </si>
  <si>
    <t>Sumter (119)</t>
  </si>
  <si>
    <t>Franklin (119)</t>
  </si>
  <si>
    <t>Macoupin (117)</t>
  </si>
  <si>
    <t>Orange (117)</t>
  </si>
  <si>
    <t>Lucas (117)</t>
  </si>
  <si>
    <t>Marshall (117)</t>
  </si>
  <si>
    <t>Kenton (117)</t>
  </si>
  <si>
    <t>Washington (117)</t>
  </si>
  <si>
    <t>Montcalm (117)</t>
  </si>
  <si>
    <t>Pine (115)</t>
  </si>
  <si>
    <t>Prentiss (117)</t>
  </si>
  <si>
    <t>Livingston (117)</t>
  </si>
  <si>
    <t>McPherson (117)</t>
  </si>
  <si>
    <t>Wyoming (121)</t>
  </si>
  <si>
    <t>Martin (117)</t>
  </si>
  <si>
    <t>Morgan (115)</t>
  </si>
  <si>
    <t>Pawnee (117)</t>
  </si>
  <si>
    <t>Tioga (117)</t>
  </si>
  <si>
    <t>Sully (119)</t>
  </si>
  <si>
    <t>Deaf Smith (117)</t>
  </si>
  <si>
    <t>Middlesex (119)</t>
  </si>
  <si>
    <t>Shawano (115)</t>
  </si>
  <si>
    <t>Pulaski (119)</t>
  </si>
  <si>
    <t>Summit (117)</t>
  </si>
  <si>
    <t>Suwannee (121)</t>
  </si>
  <si>
    <t>Fulton (121)</t>
  </si>
  <si>
    <t>Madison (119)</t>
  </si>
  <si>
    <t>Owen (119)</t>
  </si>
  <si>
    <t>Lyon (119)</t>
  </si>
  <si>
    <t>Meade (119)</t>
  </si>
  <si>
    <t>Knott (119)</t>
  </si>
  <si>
    <t>Webster (119)</t>
  </si>
  <si>
    <t>Montmorency (119)</t>
  </si>
  <si>
    <t>Pipestone (117)</t>
  </si>
  <si>
    <t>Quitman (119)</t>
  </si>
  <si>
    <t>McDonald (119)</t>
  </si>
  <si>
    <t>Yates (123)</t>
  </si>
  <si>
    <t>Mecklenburg (119)</t>
  </si>
  <si>
    <t>Morrow (117)</t>
  </si>
  <si>
    <t>Payne (119)</t>
  </si>
  <si>
    <t>Union (119)</t>
  </si>
  <si>
    <t>Todd (121)</t>
  </si>
  <si>
    <t>Maury (119)</t>
  </si>
  <si>
    <t>Delta (119)</t>
  </si>
  <si>
    <t>Montgomery, Radford City (121)</t>
  </si>
  <si>
    <t>Sheboygan (117)</t>
  </si>
  <si>
    <t>Talladega (121)</t>
  </si>
  <si>
    <t>Randolph (121)</t>
  </si>
  <si>
    <t>Teller (119)</t>
  </si>
  <si>
    <t>Taylor (123)</t>
  </si>
  <si>
    <t>Gilmer (123)</t>
  </si>
  <si>
    <t>Marion (121)</t>
  </si>
  <si>
    <t>Parke (121)</t>
  </si>
  <si>
    <t>Madison (121)</t>
  </si>
  <si>
    <t>Miami (121)</t>
  </si>
  <si>
    <t>Knox (121)</t>
  </si>
  <si>
    <t>West Baton Rouge (121)</t>
  </si>
  <si>
    <t>Muskegon (121)</t>
  </si>
  <si>
    <t>East Polk (119)</t>
  </si>
  <si>
    <t>Rankin (121)</t>
  </si>
  <si>
    <t>Macon (121)</t>
  </si>
  <si>
    <t>Merrick (121)</t>
  </si>
  <si>
    <t>Mitchell (121)</t>
  </si>
  <si>
    <t>Muskingum (119)</t>
  </si>
  <si>
    <t>Pittsburg (121)</t>
  </si>
  <si>
    <t>Venango (121)</t>
  </si>
  <si>
    <t>Tripp (123)</t>
  </si>
  <si>
    <t>Meigs (121)</t>
  </si>
  <si>
    <t>Denton (121)</t>
  </si>
  <si>
    <t>Nelson (125)</t>
  </si>
  <si>
    <t>Taylor (119)</t>
  </si>
  <si>
    <t>Tallapoosa (123)</t>
  </si>
  <si>
    <t>St. Francis (123)</t>
  </si>
  <si>
    <t>Washington (121)</t>
  </si>
  <si>
    <t>Union (125)</t>
  </si>
  <si>
    <t>Glascock (125)</t>
  </si>
  <si>
    <t>Marshall (123)</t>
  </si>
  <si>
    <t>Perry (123)</t>
  </si>
  <si>
    <t>Mahaska (123)</t>
  </si>
  <si>
    <t>Mitchell (123)</t>
  </si>
  <si>
    <t>Larue (123)</t>
  </si>
  <si>
    <t>West Carroll (123)</t>
  </si>
  <si>
    <t>Newaygo (123)</t>
  </si>
  <si>
    <t>West Polk (120)</t>
  </si>
  <si>
    <t>Scott (123)</t>
  </si>
  <si>
    <t>Madison (123)</t>
  </si>
  <si>
    <t>Morrill (123)</t>
  </si>
  <si>
    <t>Montgomery (123)</t>
  </si>
  <si>
    <t>Noble (121)</t>
  </si>
  <si>
    <t>Pontotoc (123)</t>
  </si>
  <si>
    <t>Warren (123)</t>
  </si>
  <si>
    <t>Turner (125)</t>
  </si>
  <si>
    <t>Monroe (123)</t>
  </si>
  <si>
    <t>DeWitt (123)</t>
  </si>
  <si>
    <t>New Kent (127)</t>
  </si>
  <si>
    <t>Trempealeau (121)</t>
  </si>
  <si>
    <t>Tuscaloosa (125)</t>
  </si>
  <si>
    <t>Saline (125)</t>
  </si>
  <si>
    <t>Weld (123)</t>
  </si>
  <si>
    <t>Volusia (127)</t>
  </si>
  <si>
    <t>Glynn (127)</t>
  </si>
  <si>
    <t>Mason (125)</t>
  </si>
  <si>
    <t>Pike (125)</t>
  </si>
  <si>
    <t>Marion (125)</t>
  </si>
  <si>
    <t>Montgomery (125)</t>
  </si>
  <si>
    <t>Laurel (125)</t>
  </si>
  <si>
    <t>West Feliciana (125)</t>
  </si>
  <si>
    <t>Oakland (125)</t>
  </si>
  <si>
    <t>Pope (121)</t>
  </si>
  <si>
    <t>Sharkey (125)</t>
  </si>
  <si>
    <t>Maries (125)</t>
  </si>
  <si>
    <t>Nance (125)</t>
  </si>
  <si>
    <t>Moore (125)</t>
  </si>
  <si>
    <t>Ottawa (123)</t>
  </si>
  <si>
    <t>Pottawatomie (125)</t>
  </si>
  <si>
    <t>Washington (125)</t>
  </si>
  <si>
    <t>Union (127)</t>
  </si>
  <si>
    <t>Dickens (125)</t>
  </si>
  <si>
    <t>Northampton (131)</t>
  </si>
  <si>
    <t>Vernon (123)</t>
  </si>
  <si>
    <t>Walker (127)</t>
  </si>
  <si>
    <t>Scott (127)</t>
  </si>
  <si>
    <t>Yuma (125)</t>
  </si>
  <si>
    <t>Wakulla (129)</t>
  </si>
  <si>
    <t>Gordon (129)</t>
  </si>
  <si>
    <t>Massac (127)</t>
  </si>
  <si>
    <t>Porter (127)</t>
  </si>
  <si>
    <t>Marshall (127)</t>
  </si>
  <si>
    <t>Morris (127)</t>
  </si>
  <si>
    <t>Lawrence (127)</t>
  </si>
  <si>
    <t>Winn (127)</t>
  </si>
  <si>
    <t>Oceana (127)</t>
  </si>
  <si>
    <t>Ramsey (123)</t>
  </si>
  <si>
    <t>Simpson (127)</t>
  </si>
  <si>
    <t>Marion (127)</t>
  </si>
  <si>
    <t>Nemaha (127)</t>
  </si>
  <si>
    <t>Nash (127)</t>
  </si>
  <si>
    <t>Paulding (125)</t>
  </si>
  <si>
    <t>Pushmataha (127)</t>
  </si>
  <si>
    <t>Wayne (127)</t>
  </si>
  <si>
    <t>Walworth (129)</t>
  </si>
  <si>
    <t>Moore (127)</t>
  </si>
  <si>
    <t>Dimmit (127)</t>
  </si>
  <si>
    <t>Northumberland (133)</t>
  </si>
  <si>
    <t>Vilas (125)</t>
  </si>
  <si>
    <t>Washington (129)</t>
  </si>
  <si>
    <t>Searcy (129)</t>
  </si>
  <si>
    <t>Walton (131)</t>
  </si>
  <si>
    <t>Grady (131)</t>
  </si>
  <si>
    <t>Menard (129)</t>
  </si>
  <si>
    <t>Posey (129)</t>
  </si>
  <si>
    <t>Mills (129)</t>
  </si>
  <si>
    <t>Morton (129)</t>
  </si>
  <si>
    <t>Lee (129)</t>
  </si>
  <si>
    <t>Ogemaw (129)</t>
  </si>
  <si>
    <t>Red Lake (125)</t>
  </si>
  <si>
    <t>Smith (129)</t>
  </si>
  <si>
    <t>Mercer (129)</t>
  </si>
  <si>
    <t>Nuckolls (129)</t>
  </si>
  <si>
    <t>New Hanover (129)</t>
  </si>
  <si>
    <t>Perry (127)</t>
  </si>
  <si>
    <t>Roger Mills (129)</t>
  </si>
  <si>
    <t>Westmoreland (129)</t>
  </si>
  <si>
    <t>Yankton (135)</t>
  </si>
  <si>
    <t>Morgan (129)</t>
  </si>
  <si>
    <t>Donley (129)</t>
  </si>
  <si>
    <t>Nottoway (135)</t>
  </si>
  <si>
    <t>Walworth (127)</t>
  </si>
  <si>
    <t>Wilcox (131)</t>
  </si>
  <si>
    <t>Sebastian (131)</t>
  </si>
  <si>
    <t>Washington (133)</t>
  </si>
  <si>
    <t>Greene (133)</t>
  </si>
  <si>
    <t>Mercer (131)</t>
  </si>
  <si>
    <t>Pulaski (131)</t>
  </si>
  <si>
    <t>Mitchell (131)</t>
  </si>
  <si>
    <t>Nemaha (131)</t>
  </si>
  <si>
    <t>Leslie (131)</t>
  </si>
  <si>
    <t>Ontonagon (131)</t>
  </si>
  <si>
    <t>Redwood (127)</t>
  </si>
  <si>
    <t>Stone (131)</t>
  </si>
  <si>
    <t>Miller (131)</t>
  </si>
  <si>
    <t>Otoe (131)</t>
  </si>
  <si>
    <t>Pickaway (129)</t>
  </si>
  <si>
    <t>Rogers (131)</t>
  </si>
  <si>
    <t>Wyoming (131)</t>
  </si>
  <si>
    <t>Ziebach (137)</t>
  </si>
  <si>
    <t>Obion (131)</t>
  </si>
  <si>
    <t>Duval (131)</t>
  </si>
  <si>
    <t>Orange (137)</t>
  </si>
  <si>
    <t>Washburn (129)</t>
  </si>
  <si>
    <t>Winston (133)</t>
  </si>
  <si>
    <t>Sevier (133)</t>
  </si>
  <si>
    <t>Gwinnett (135)</t>
  </si>
  <si>
    <t>Monroe (133)</t>
  </si>
  <si>
    <t>Putnam (133)</t>
  </si>
  <si>
    <t>Monona (133)</t>
  </si>
  <si>
    <t>Neosho (133)</t>
  </si>
  <si>
    <t>Letcher (133)</t>
  </si>
  <si>
    <t>Osceola (133)</t>
  </si>
  <si>
    <t>Renville (129)</t>
  </si>
  <si>
    <t>Sunflower (133)</t>
  </si>
  <si>
    <t>Mississippi (133)</t>
  </si>
  <si>
    <t>Pawnee (133)</t>
  </si>
  <si>
    <t>Onslow (133)</t>
  </si>
  <si>
    <t>Pike (131)</t>
  </si>
  <si>
    <t>Seminole (133)</t>
  </si>
  <si>
    <t>York (133)</t>
  </si>
  <si>
    <t>Overton (133)</t>
  </si>
  <si>
    <t>Eastland (133)</t>
  </si>
  <si>
    <t>Page (139)</t>
  </si>
  <si>
    <t>Washington (131)</t>
  </si>
  <si>
    <t>Sharp (135)</t>
  </si>
  <si>
    <t>Habersham (137)</t>
  </si>
  <si>
    <t>Montgomery (135)</t>
  </si>
  <si>
    <t>Randolph (135)</t>
  </si>
  <si>
    <t>Monroe (135)</t>
  </si>
  <si>
    <t>Ness (135)</t>
  </si>
  <si>
    <t>Lewis (135)</t>
  </si>
  <si>
    <t>Oscoda (135)</t>
  </si>
  <si>
    <t>Rice (131)</t>
  </si>
  <si>
    <t>Tallahatchie (135)</t>
  </si>
  <si>
    <t>Moniteau (135)</t>
  </si>
  <si>
    <t>Perkins (135)</t>
  </si>
  <si>
    <t>Orange (135)</t>
  </si>
  <si>
    <t>Portage (133)</t>
  </si>
  <si>
    <t>Sequoyah (135)</t>
  </si>
  <si>
    <t>Perry (135)</t>
  </si>
  <si>
    <t>Ector (135)</t>
  </si>
  <si>
    <t>Patrick (141)</t>
  </si>
  <si>
    <t>Waukesha (133)</t>
  </si>
  <si>
    <t>Stone (137)</t>
  </si>
  <si>
    <t>Hall (139)</t>
  </si>
  <si>
    <t>Morgan (137)</t>
  </si>
  <si>
    <t>Ripley (137)</t>
  </si>
  <si>
    <t>Montgomery (137)</t>
  </si>
  <si>
    <t>Norton (137)</t>
  </si>
  <si>
    <t>Lincoln (137)</t>
  </si>
  <si>
    <t>Otsego (137)</t>
  </si>
  <si>
    <t>Rock (133)</t>
  </si>
  <si>
    <t>Tate (137)</t>
  </si>
  <si>
    <t>Monroe (137)</t>
  </si>
  <si>
    <t>Phelps (137)</t>
  </si>
  <si>
    <t>Pamlico (137)</t>
  </si>
  <si>
    <t>Preble (135)</t>
  </si>
  <si>
    <t>Stephens (137)</t>
  </si>
  <si>
    <t>Pickett (137)</t>
  </si>
  <si>
    <t>Edwards (137)</t>
  </si>
  <si>
    <t>Pittsylvania (143)</t>
  </si>
  <si>
    <t>Waupaca (135)</t>
  </si>
  <si>
    <t>Union (139)</t>
  </si>
  <si>
    <t>Hancock (141)</t>
  </si>
  <si>
    <t>Moultrie (139)</t>
  </si>
  <si>
    <t>Rush (139)</t>
  </si>
  <si>
    <t>Muscatine (139)</t>
  </si>
  <si>
    <t>Osage (139)</t>
  </si>
  <si>
    <t>Livingston (139)</t>
  </si>
  <si>
    <t>Ottawa (139)</t>
  </si>
  <si>
    <t>Roseau (135)</t>
  </si>
  <si>
    <t>Tippah (139)</t>
  </si>
  <si>
    <t>Montgomery (139)</t>
  </si>
  <si>
    <t>Pierce (139)</t>
  </si>
  <si>
    <t>Pasquotank (139)</t>
  </si>
  <si>
    <t>Putnam (137)</t>
  </si>
  <si>
    <t>Texas (139)</t>
  </si>
  <si>
    <t>Polk (139)</t>
  </si>
  <si>
    <t>Ellis (139)</t>
  </si>
  <si>
    <t>Powhatan (145)</t>
  </si>
  <si>
    <t>Waushara (137)</t>
  </si>
  <si>
    <t>Van Buren (141)</t>
  </si>
  <si>
    <t>Haralson (143)</t>
  </si>
  <si>
    <t>Ogle (141)</t>
  </si>
  <si>
    <t>St. Joseph (141)</t>
  </si>
  <si>
    <t>O'Brien (141)</t>
  </si>
  <si>
    <t>Osborne (141)</t>
  </si>
  <si>
    <t>Logan (141)</t>
  </si>
  <si>
    <t>Presque Isle (141)</t>
  </si>
  <si>
    <t>North St. Louis (137)</t>
  </si>
  <si>
    <t>Tishomingo (141)</t>
  </si>
  <si>
    <t>Morgan (141)</t>
  </si>
  <si>
    <t>Platte (141)</t>
  </si>
  <si>
    <t>Pender (141)</t>
  </si>
  <si>
    <t>Richland (139)</t>
  </si>
  <si>
    <t>Tillman (141)</t>
  </si>
  <si>
    <t>Putnam (141)</t>
  </si>
  <si>
    <t>El Paso (141)</t>
  </si>
  <si>
    <t>Prince Edward (147)</t>
  </si>
  <si>
    <t>Winnebago (139)</t>
  </si>
  <si>
    <t>Washington (143)</t>
  </si>
  <si>
    <t>Harris (145)</t>
  </si>
  <si>
    <t>Peoria (143)</t>
  </si>
  <si>
    <t>Scott (143)</t>
  </si>
  <si>
    <t>Osceola (143)</t>
  </si>
  <si>
    <t>Ottawa (143)</t>
  </si>
  <si>
    <t>Lyon (143)</t>
  </si>
  <si>
    <t>Roscommon (143)</t>
  </si>
  <si>
    <t>South St. Louis (138)</t>
  </si>
  <si>
    <t>Tunica (143)</t>
  </si>
  <si>
    <t>New Madrid (143)</t>
  </si>
  <si>
    <t>Polk (143)</t>
  </si>
  <si>
    <t>Perquimans (143)</t>
  </si>
  <si>
    <t>Ross (141)</t>
  </si>
  <si>
    <t>Tulsa (143)</t>
  </si>
  <si>
    <t>Rhea (143)</t>
  </si>
  <si>
    <t>Erath (143)</t>
  </si>
  <si>
    <t>Prince George (149)</t>
  </si>
  <si>
    <t>Wood (141)</t>
  </si>
  <si>
    <t>White (145)</t>
  </si>
  <si>
    <t>Hart (147)</t>
  </si>
  <si>
    <t>Perry (145)</t>
  </si>
  <si>
    <t>Shelby (145)</t>
  </si>
  <si>
    <t>Page (145)</t>
  </si>
  <si>
    <t>Pawnee (145)</t>
  </si>
  <si>
    <t>McCracken (145)</t>
  </si>
  <si>
    <t>Saginaw (145)</t>
  </si>
  <si>
    <t>Scott (139)</t>
  </si>
  <si>
    <t>Union (145)</t>
  </si>
  <si>
    <t>Newton (145)</t>
  </si>
  <si>
    <t>Red Willow (145)</t>
  </si>
  <si>
    <t>Person (145)</t>
  </si>
  <si>
    <t>Sandusky (143)</t>
  </si>
  <si>
    <t>Wagoner (145)</t>
  </si>
  <si>
    <t>Roane (145)</t>
  </si>
  <si>
    <t>Falls (145)</t>
  </si>
  <si>
    <t>Prince William (153)</t>
  </si>
  <si>
    <t>Woodruff (147)</t>
  </si>
  <si>
    <t>Heard (149)</t>
  </si>
  <si>
    <t>Piatt (147)</t>
  </si>
  <si>
    <t>Spencer (147)</t>
  </si>
  <si>
    <t>Palo Alto (147)</t>
  </si>
  <si>
    <t>Phillips (147)</t>
  </si>
  <si>
    <t>McCreary (147)</t>
  </si>
  <si>
    <t>St. Clair (147)</t>
  </si>
  <si>
    <t>Sherburne (141)</t>
  </si>
  <si>
    <t>Walthall (147)</t>
  </si>
  <si>
    <t>Nodaway (147)</t>
  </si>
  <si>
    <t>Richardson (147)</t>
  </si>
  <si>
    <t>Pitt (147)</t>
  </si>
  <si>
    <t>Scioto (145)</t>
  </si>
  <si>
    <t>Washington (147)</t>
  </si>
  <si>
    <t>Robertson (147)</t>
  </si>
  <si>
    <t>Fannin (147)</t>
  </si>
  <si>
    <t>Pulaski (155)</t>
  </si>
  <si>
    <t>Yell (149)</t>
  </si>
  <si>
    <t>Henry (151)</t>
  </si>
  <si>
    <t>Pike (149)</t>
  </si>
  <si>
    <t>Starke (149)</t>
  </si>
  <si>
    <t>Plymouth (149)</t>
  </si>
  <si>
    <t>Pottawatomie (149)</t>
  </si>
  <si>
    <t>McLean (149)</t>
  </si>
  <si>
    <t>St. Joseph (149)</t>
  </si>
  <si>
    <t>Sibley (143)</t>
  </si>
  <si>
    <t>Warren (149)</t>
  </si>
  <si>
    <t>Oregon (149)</t>
  </si>
  <si>
    <t>Rock (149)</t>
  </si>
  <si>
    <t>Polk (149)</t>
  </si>
  <si>
    <t>Seneca (147)</t>
  </si>
  <si>
    <t>Washita (149)</t>
  </si>
  <si>
    <t>Rutherford (149)</t>
  </si>
  <si>
    <t>Fayette (149)</t>
  </si>
  <si>
    <t>Rappahannock (157)</t>
  </si>
  <si>
    <t>Houston (153)</t>
  </si>
  <si>
    <t>Pope (151)</t>
  </si>
  <si>
    <t>Steuben (151)</t>
  </si>
  <si>
    <t>Pocahontas (151)</t>
  </si>
  <si>
    <t>Pratt (151)</t>
  </si>
  <si>
    <t>Madison (151)</t>
  </si>
  <si>
    <t>Sanilac (151)</t>
  </si>
  <si>
    <t>Stearns (145)</t>
  </si>
  <si>
    <t>Washington (151)</t>
  </si>
  <si>
    <t>Osage (151)</t>
  </si>
  <si>
    <t>Saline (151)</t>
  </si>
  <si>
    <t>Randolph (151)</t>
  </si>
  <si>
    <t>Shelby (149)</t>
  </si>
  <si>
    <t>Woods (151)</t>
  </si>
  <si>
    <t>Scott (151)</t>
  </si>
  <si>
    <t>Fisher (151)</t>
  </si>
  <si>
    <t>Richmond (159)</t>
  </si>
  <si>
    <t>Irwin (155)</t>
  </si>
  <si>
    <t>Pulaski (153)</t>
  </si>
  <si>
    <t>Sullivan (153)</t>
  </si>
  <si>
    <t>Polk (153)</t>
  </si>
  <si>
    <t>Rawlins (153)</t>
  </si>
  <si>
    <t>Magoffin (153)</t>
  </si>
  <si>
    <t>Schoolcraft (153)</t>
  </si>
  <si>
    <t>Steele (147)</t>
  </si>
  <si>
    <t>Wayne (153)</t>
  </si>
  <si>
    <t>Ozark (153)</t>
  </si>
  <si>
    <t>Sarpy (153)</t>
  </si>
  <si>
    <t>Richmond (153)</t>
  </si>
  <si>
    <t>Stark (151)</t>
  </si>
  <si>
    <t>Woodward (153)</t>
  </si>
  <si>
    <t>Sequatchie (153)</t>
  </si>
  <si>
    <t>Floyd (153)</t>
  </si>
  <si>
    <t>Roanoke, Roanoke City, Salem City (161)</t>
  </si>
  <si>
    <t>Jackson (157)</t>
  </si>
  <si>
    <t>Putnam (155)</t>
  </si>
  <si>
    <t>Switzerland (155)</t>
  </si>
  <si>
    <t>East Pottawattamie (155)</t>
  </si>
  <si>
    <t>Reno (155)</t>
  </si>
  <si>
    <t>Marion (155)</t>
  </si>
  <si>
    <t>Shiawassee (155)</t>
  </si>
  <si>
    <t>Stevens (149)</t>
  </si>
  <si>
    <t>Webster (155)</t>
  </si>
  <si>
    <t>Pemiscot (155)</t>
  </si>
  <si>
    <t>Saunders (155)</t>
  </si>
  <si>
    <t>Robeson (155)</t>
  </si>
  <si>
    <t>Summit (153)</t>
  </si>
  <si>
    <t>Sevier (155)</t>
  </si>
  <si>
    <t>Foard (155)</t>
  </si>
  <si>
    <t>Rockbridge, Buena Vista City, Lexington City (163)</t>
  </si>
  <si>
    <t>Jasper (159)</t>
  </si>
  <si>
    <t>Randolph (157)</t>
  </si>
  <si>
    <t>Tippecanoe (157)</t>
  </si>
  <si>
    <t>West Pottawattamie (156)</t>
  </si>
  <si>
    <t>Republic (157)</t>
  </si>
  <si>
    <t>Marshall (157)</t>
  </si>
  <si>
    <t>Tuscola (157)</t>
  </si>
  <si>
    <t>Swift (151)</t>
  </si>
  <si>
    <t>Wilkinson (157)</t>
  </si>
  <si>
    <t>Perry (157)</t>
  </si>
  <si>
    <t>Scotts Bluff (157)</t>
  </si>
  <si>
    <t>Rockingham (157)</t>
  </si>
  <si>
    <t>Trumbull (155)</t>
  </si>
  <si>
    <t>Shelby (157)</t>
  </si>
  <si>
    <t>Fort Bend (157)</t>
  </si>
  <si>
    <t>Rockingham, Harrisonburg City (165)</t>
  </si>
  <si>
    <t>Jeff Davis (161)</t>
  </si>
  <si>
    <t>Richland (159)</t>
  </si>
  <si>
    <t>Tipton (159)</t>
  </si>
  <si>
    <t>Poweshiek (157)</t>
  </si>
  <si>
    <t>Rice (159)</t>
  </si>
  <si>
    <t>Martin (159)</t>
  </si>
  <si>
    <t>Van Buren (159)</t>
  </si>
  <si>
    <t>Todd (153)</t>
  </si>
  <si>
    <t>Winston (159)</t>
  </si>
  <si>
    <t>Pettis (159)</t>
  </si>
  <si>
    <t>Seward (159)</t>
  </si>
  <si>
    <t>Rowan (159)</t>
  </si>
  <si>
    <t>Tuscarawas (157)</t>
  </si>
  <si>
    <t>Smith (159)</t>
  </si>
  <si>
    <t>Franklin (159)</t>
  </si>
  <si>
    <t>Russell (167)</t>
  </si>
  <si>
    <t>Jefferson (163)</t>
  </si>
  <si>
    <t>Rock Island (161)</t>
  </si>
  <si>
    <t>Union (161)</t>
  </si>
  <si>
    <t>Ringgold (159)</t>
  </si>
  <si>
    <t>Riley (161)</t>
  </si>
  <si>
    <t>Mason (161)</t>
  </si>
  <si>
    <t>Washtenaw (161)</t>
  </si>
  <si>
    <t>Traverse (155)</t>
  </si>
  <si>
    <t>Yalobusha (161)</t>
  </si>
  <si>
    <t>Phelps (161)</t>
  </si>
  <si>
    <t>Sheridan (161)</t>
  </si>
  <si>
    <t>Rutherford (161)</t>
  </si>
  <si>
    <t>Union (159)</t>
  </si>
  <si>
    <t>Stewart (161)</t>
  </si>
  <si>
    <t>Freestone (161)</t>
  </si>
  <si>
    <t>Scott (169)</t>
  </si>
  <si>
    <t>Jenkins (165)</t>
  </si>
  <si>
    <t>St. Clair (163)</t>
  </si>
  <si>
    <t>Vanderburgh (163)</t>
  </si>
  <si>
    <t>Sac (161)</t>
  </si>
  <si>
    <t>Rooks (163)</t>
  </si>
  <si>
    <t>Meade (163)</t>
  </si>
  <si>
    <t>Wayne (163)</t>
  </si>
  <si>
    <t>Wabasha (157)</t>
  </si>
  <si>
    <t>Yazoo (163)</t>
  </si>
  <si>
    <t>Pike (163)</t>
  </si>
  <si>
    <t>Sherman (163)</t>
  </si>
  <si>
    <t>Sampson (163)</t>
  </si>
  <si>
    <t>Van Wert (161)</t>
  </si>
  <si>
    <t>Sullivan (163)</t>
  </si>
  <si>
    <t>Frio (163)</t>
  </si>
  <si>
    <t>Shenandoah (171)</t>
  </si>
  <si>
    <t>Johnson (167)</t>
  </si>
  <si>
    <t>Saline (165)</t>
  </si>
  <si>
    <t>Vermillion (165)</t>
  </si>
  <si>
    <t>Scott (163)</t>
  </si>
  <si>
    <t>Rush (165)</t>
  </si>
  <si>
    <t>Menifee (165)</t>
  </si>
  <si>
    <t>Wexford (165)</t>
  </si>
  <si>
    <t>Wadena (159)</t>
  </si>
  <si>
    <t>Platte (165)</t>
  </si>
  <si>
    <t>South Sioux (165)</t>
  </si>
  <si>
    <t>Scotland (165)</t>
  </si>
  <si>
    <t>Vinton (163)</t>
  </si>
  <si>
    <t>Sumner (165)</t>
  </si>
  <si>
    <t>Gaines (165)</t>
  </si>
  <si>
    <t>Smyth (173)</t>
  </si>
  <si>
    <t>Jones (169)</t>
  </si>
  <si>
    <t>Sangamon (167)</t>
  </si>
  <si>
    <t>Vigo (167)</t>
  </si>
  <si>
    <t>Shelby (165)</t>
  </si>
  <si>
    <t>Mercer (167)</t>
  </si>
  <si>
    <t>Waseca (161)</t>
  </si>
  <si>
    <t>Polk (167)</t>
  </si>
  <si>
    <t>Stanton (167)</t>
  </si>
  <si>
    <t>Stanly (167)</t>
  </si>
  <si>
    <t>Warren (165)</t>
  </si>
  <si>
    <t>Tipton (167)</t>
  </si>
  <si>
    <t>Galveston (167)</t>
  </si>
  <si>
    <t>Southampton, Franklin City (175)</t>
  </si>
  <si>
    <t>Lamar (171)</t>
  </si>
  <si>
    <t>Schuyler (169)</t>
  </si>
  <si>
    <t>Wabash (169)</t>
  </si>
  <si>
    <t>Sioux (167)</t>
  </si>
  <si>
    <t>Saline (169)</t>
  </si>
  <si>
    <t>Metcalfe (169)</t>
  </si>
  <si>
    <t>Washington (163)</t>
  </si>
  <si>
    <t>Pulaski (169)</t>
  </si>
  <si>
    <t>Thayer (169)</t>
  </si>
  <si>
    <t>Stokes (169)</t>
  </si>
  <si>
    <t>Washington (167)</t>
  </si>
  <si>
    <t>Trousdale (169)</t>
  </si>
  <si>
    <t>Garza (169)</t>
  </si>
  <si>
    <t>Spotsylvania, Fredericksburg City (177)</t>
  </si>
  <si>
    <t>Lanier (173)</t>
  </si>
  <si>
    <t>Scott (171)</t>
  </si>
  <si>
    <t>Warren (171)</t>
  </si>
  <si>
    <t>Story (169)</t>
  </si>
  <si>
    <t>Monroe (171)</t>
  </si>
  <si>
    <t>Watonwan (165)</t>
  </si>
  <si>
    <t>Putnam (171)</t>
  </si>
  <si>
    <t>Thomas (171)</t>
  </si>
  <si>
    <t>Surry (171)</t>
  </si>
  <si>
    <t>Wayne (169)</t>
  </si>
  <si>
    <t>Unicoi (171)</t>
  </si>
  <si>
    <t>Gillespie (171)</t>
  </si>
  <si>
    <t>Stafford (179)</t>
  </si>
  <si>
    <t>Laurens (175)</t>
  </si>
  <si>
    <t>Shelby (173)</t>
  </si>
  <si>
    <t>Warrick (173)</t>
  </si>
  <si>
    <t>Tama (171)</t>
  </si>
  <si>
    <t>Sedgwick (173)</t>
  </si>
  <si>
    <t>Montgomery (173)</t>
  </si>
  <si>
    <t>Wilkin (167)</t>
  </si>
  <si>
    <t>Ralls (173)</t>
  </si>
  <si>
    <t>Thurston (173)</t>
  </si>
  <si>
    <t>Swain (173)</t>
  </si>
  <si>
    <t>Williams (171)</t>
  </si>
  <si>
    <t>Union (173)</t>
  </si>
  <si>
    <t>Glasscock (173)</t>
  </si>
  <si>
    <t>Surry (181)</t>
  </si>
  <si>
    <t>Lee (177)</t>
  </si>
  <si>
    <t>Stark (175)</t>
  </si>
  <si>
    <t>Washington (175)</t>
  </si>
  <si>
    <t>Taylor (173)</t>
  </si>
  <si>
    <t>Seward (175)</t>
  </si>
  <si>
    <t>Morgan (175)</t>
  </si>
  <si>
    <t>Winona (169)</t>
  </si>
  <si>
    <t>Randolph (175)</t>
  </si>
  <si>
    <t>Valley (175)</t>
  </si>
  <si>
    <t>Transylvania (175)</t>
  </si>
  <si>
    <t>Wood (173)</t>
  </si>
  <si>
    <t>Van Buren (175)</t>
  </si>
  <si>
    <t>Goliad (175)</t>
  </si>
  <si>
    <t>Sussex (183)</t>
  </si>
  <si>
    <t>Liberty (179)</t>
  </si>
  <si>
    <t>Stephenson (177)</t>
  </si>
  <si>
    <t>Wayne (177)</t>
  </si>
  <si>
    <t>Union (175)</t>
  </si>
  <si>
    <t>Shawnee (177)</t>
  </si>
  <si>
    <t>Muhlenberg (177)</t>
  </si>
  <si>
    <t>Wright (171)</t>
  </si>
  <si>
    <t>Ray (177)</t>
  </si>
  <si>
    <t>Washington (177)</t>
  </si>
  <si>
    <t>Tyrrell (177)</t>
  </si>
  <si>
    <t>Wyandot (175)</t>
  </si>
  <si>
    <t>Warren (177)</t>
  </si>
  <si>
    <t>Gonzales (177)</t>
  </si>
  <si>
    <t>Tazewell (185)</t>
  </si>
  <si>
    <t>Lincoln (181)</t>
  </si>
  <si>
    <t>Tazewell (179)</t>
  </si>
  <si>
    <t>Wells (179)</t>
  </si>
  <si>
    <t>Van Buren (177)</t>
  </si>
  <si>
    <t>Sheridan (179)</t>
  </si>
  <si>
    <t>Nelson (179)</t>
  </si>
  <si>
    <t>Yellow Medicine (173)</t>
  </si>
  <si>
    <t>Reynolds (179)</t>
  </si>
  <si>
    <t>Wayne (179)</t>
  </si>
  <si>
    <t>Union (179)</t>
  </si>
  <si>
    <t>Washington (179)</t>
  </si>
  <si>
    <t>Gray (179)</t>
  </si>
  <si>
    <t>Warren (187)</t>
  </si>
  <si>
    <t>Long (183)</t>
  </si>
  <si>
    <t>Union (181)</t>
  </si>
  <si>
    <t>White (181)</t>
  </si>
  <si>
    <t>Wapello (179)</t>
  </si>
  <si>
    <t>Sherman (181)</t>
  </si>
  <si>
    <t>Nicholas (181)</t>
  </si>
  <si>
    <t>Ripley (181)</t>
  </si>
  <si>
    <t>Webster (181)</t>
  </si>
  <si>
    <t>Vance (181)</t>
  </si>
  <si>
    <t>Wayne (181)</t>
  </si>
  <si>
    <t>Grayson (181)</t>
  </si>
  <si>
    <t>Washington, Bristol City (191)</t>
  </si>
  <si>
    <t>Lowndes (185)</t>
  </si>
  <si>
    <t>Vermilion (183)</t>
  </si>
  <si>
    <t>Whitley (183)</t>
  </si>
  <si>
    <t>Warren (181)</t>
  </si>
  <si>
    <t>Smith (183)</t>
  </si>
  <si>
    <t>Ohio (183)</t>
  </si>
  <si>
    <t>St. Charles (183)</t>
  </si>
  <si>
    <t>Wheeler (183)</t>
  </si>
  <si>
    <t>Wake (183)</t>
  </si>
  <si>
    <t>Weakley (183)</t>
  </si>
  <si>
    <t>Gregg (183)</t>
  </si>
  <si>
    <t>Westmoreland (193)</t>
  </si>
  <si>
    <t>Lumpkin (187)</t>
  </si>
  <si>
    <t>Wabash (185)</t>
  </si>
  <si>
    <t>Washington (183)</t>
  </si>
  <si>
    <t>Stafford (185)</t>
  </si>
  <si>
    <t>Oldham (185)</t>
  </si>
  <si>
    <t>St. Clair (185)</t>
  </si>
  <si>
    <t>York (185)</t>
  </si>
  <si>
    <t>Warren (185)</t>
  </si>
  <si>
    <t>White (185)</t>
  </si>
  <si>
    <t>Grimes (185)</t>
  </si>
  <si>
    <t>Wise (195)</t>
  </si>
  <si>
    <t>McDuffie (189)</t>
  </si>
  <si>
    <t>Wayne (185)</t>
  </si>
  <si>
    <t>Stanton (187)</t>
  </si>
  <si>
    <t>Owen (187)</t>
  </si>
  <si>
    <t>St. Francois (187)</t>
  </si>
  <si>
    <t>Washington (187)</t>
  </si>
  <si>
    <t>Williamson (187)</t>
  </si>
  <si>
    <t>Guadalupe (187)</t>
  </si>
  <si>
    <t>Wythe (197)</t>
  </si>
  <si>
    <t>McIntosh (191)</t>
  </si>
  <si>
    <t>Washington (189)</t>
  </si>
  <si>
    <t>Webster (187)</t>
  </si>
  <si>
    <t>Stevens (189)</t>
  </si>
  <si>
    <t>Owsley (189)</t>
  </si>
  <si>
    <t>St. Louis (189)</t>
  </si>
  <si>
    <t>Watauga (189)</t>
  </si>
  <si>
    <t>Wilson (189)</t>
  </si>
  <si>
    <t>Hale (189)</t>
  </si>
  <si>
    <t>York, Poquoson City (199)</t>
  </si>
  <si>
    <t>Macon (193)</t>
  </si>
  <si>
    <t>Wayne (191)</t>
  </si>
  <si>
    <t>Winnebago (189)</t>
  </si>
  <si>
    <t>Sumner (191)</t>
  </si>
  <si>
    <t>Pendleton (191)</t>
  </si>
  <si>
    <t>Ste. Genevieve (193)</t>
  </si>
  <si>
    <t>Hall (191)</t>
  </si>
  <si>
    <t>Alexandria (510)</t>
  </si>
  <si>
    <t>Madison (195)</t>
  </si>
  <si>
    <t>White (193)</t>
  </si>
  <si>
    <t>Winneshiek (191)</t>
  </si>
  <si>
    <t>Thomas (193)</t>
  </si>
  <si>
    <t>Perry (193)</t>
  </si>
  <si>
    <t>Saline (195)</t>
  </si>
  <si>
    <t>Wilkes (193)</t>
  </si>
  <si>
    <t>Hamilton (193)</t>
  </si>
  <si>
    <t>Bedford (515)</t>
  </si>
  <si>
    <t>Marion (197)</t>
  </si>
  <si>
    <t>Whiteside (195)</t>
  </si>
  <si>
    <t>Woodbury (193)</t>
  </si>
  <si>
    <t>Trego (195)</t>
  </si>
  <si>
    <t>Pike (195)</t>
  </si>
  <si>
    <t>Schuyler (197)</t>
  </si>
  <si>
    <t>Wilson (195)</t>
  </si>
  <si>
    <t>Hansford (195)</t>
  </si>
  <si>
    <t>Chesapeake (550)</t>
  </si>
  <si>
    <t>Meriwether (199)</t>
  </si>
  <si>
    <t>Will (197)</t>
  </si>
  <si>
    <t>Worth (195)</t>
  </si>
  <si>
    <t>Wabaunsee (197)</t>
  </si>
  <si>
    <t>Powell (197)</t>
  </si>
  <si>
    <t>Scotland (199)</t>
  </si>
  <si>
    <t>Yadkin (197)</t>
  </si>
  <si>
    <t>Hardeman (197)</t>
  </si>
  <si>
    <t>Colonial Heights (570)</t>
  </si>
  <si>
    <t>Miller (201)</t>
  </si>
  <si>
    <t>Williamson (199)</t>
  </si>
  <si>
    <t>Wright (197)</t>
  </si>
  <si>
    <t>Wallace (199)</t>
  </si>
  <si>
    <t>Pulaski (199)</t>
  </si>
  <si>
    <t>Scott (201)</t>
  </si>
  <si>
    <t>Yancey (199)</t>
  </si>
  <si>
    <t>Hardin (199)</t>
  </si>
  <si>
    <t>Danville (590)</t>
  </si>
  <si>
    <t>Mitchell (205)</t>
  </si>
  <si>
    <t>Winnebago (201)</t>
  </si>
  <si>
    <t>Washington (201)</t>
  </si>
  <si>
    <t>Robertson (201)</t>
  </si>
  <si>
    <t>Shannon (203)</t>
  </si>
  <si>
    <t>Harris (201)</t>
  </si>
  <si>
    <t>Fairfax (600)</t>
  </si>
  <si>
    <t>Monroe (207)</t>
  </si>
  <si>
    <t>Woodford (203)</t>
  </si>
  <si>
    <t>Wichita (203)</t>
  </si>
  <si>
    <t>Rockcastle (203)</t>
  </si>
  <si>
    <t>Shelby (205)</t>
  </si>
  <si>
    <t>Harrison (203)</t>
  </si>
  <si>
    <t>Falls Church (610)</t>
  </si>
  <si>
    <t>Montgomery (209)</t>
  </si>
  <si>
    <t>Wilson (205)</t>
  </si>
  <si>
    <t>Rowan (205)</t>
  </si>
  <si>
    <t>Stoddard (207)</t>
  </si>
  <si>
    <t>Hartley (205)</t>
  </si>
  <si>
    <t>Hampton (650)</t>
  </si>
  <si>
    <t>Morgan (211)</t>
  </si>
  <si>
    <t>Woodson (207)</t>
  </si>
  <si>
    <t>Russell (207)</t>
  </si>
  <si>
    <t>Stone (209)</t>
  </si>
  <si>
    <t>Haskell (207)</t>
  </si>
  <si>
    <t>Hopewell (670)</t>
  </si>
  <si>
    <t>Murray (213)</t>
  </si>
  <si>
    <t>Wyandotte (209)</t>
  </si>
  <si>
    <t>Scott (209)</t>
  </si>
  <si>
    <t>Sullivan (211)</t>
  </si>
  <si>
    <t>Hays (209)</t>
  </si>
  <si>
    <t>Manassas (683)</t>
  </si>
  <si>
    <t>Muscogee (215)</t>
  </si>
  <si>
    <t>Shelby (211)</t>
  </si>
  <si>
    <t>Taney (213)</t>
  </si>
  <si>
    <t>Hemphill (211)</t>
  </si>
  <si>
    <t>Manassas Park (685)</t>
  </si>
  <si>
    <t>Newton (217)</t>
  </si>
  <si>
    <t>Simpson (213)</t>
  </si>
  <si>
    <t>Texas (215)</t>
  </si>
  <si>
    <t>Henderson (213)</t>
  </si>
  <si>
    <t>Newport News (700)</t>
  </si>
  <si>
    <t>Oconee (219)</t>
  </si>
  <si>
    <t>Spencer (215)</t>
  </si>
  <si>
    <t>Vernon (217)</t>
  </si>
  <si>
    <t>Hidalgo (215)</t>
  </si>
  <si>
    <t>Norfolk (710)</t>
  </si>
  <si>
    <t>Oglethorpe (221)</t>
  </si>
  <si>
    <t>Taylor (217)</t>
  </si>
  <si>
    <t>Warren (219)</t>
  </si>
  <si>
    <t>Hill (217)</t>
  </si>
  <si>
    <t>Norton (720)</t>
  </si>
  <si>
    <t>Paulding (223)</t>
  </si>
  <si>
    <t>Todd (219)</t>
  </si>
  <si>
    <t>Washington (221)</t>
  </si>
  <si>
    <t>Hockley (219)</t>
  </si>
  <si>
    <t>Portsmouth (740)</t>
  </si>
  <si>
    <t>Peach (225)</t>
  </si>
  <si>
    <t>Trigg (221)</t>
  </si>
  <si>
    <t>Wayne (223)</t>
  </si>
  <si>
    <t>Hood (221)</t>
  </si>
  <si>
    <t>Staunton (790)</t>
  </si>
  <si>
    <t>Pickens (227)</t>
  </si>
  <si>
    <t>Trimble (223)</t>
  </si>
  <si>
    <t>Webster (225)</t>
  </si>
  <si>
    <t>Hopkins (223)</t>
  </si>
  <si>
    <t>Suffolk (800)</t>
  </si>
  <si>
    <t>Pierce (229)</t>
  </si>
  <si>
    <t>Union (225)</t>
  </si>
  <si>
    <t>Worth (227)</t>
  </si>
  <si>
    <t>Houston (225)</t>
  </si>
  <si>
    <t>Virginia Beach (810)</t>
  </si>
  <si>
    <t>Pike (231)</t>
  </si>
  <si>
    <t>Warren (227)</t>
  </si>
  <si>
    <t>Wright (229)</t>
  </si>
  <si>
    <t>Howard (227)</t>
  </si>
  <si>
    <t>Waynesboro (820)</t>
  </si>
  <si>
    <t>Polk (233)</t>
  </si>
  <si>
    <t>Washington (229)</t>
  </si>
  <si>
    <t>St. Louis (510)</t>
  </si>
  <si>
    <t>Hudspeth (229)</t>
  </si>
  <si>
    <t>Pulaski (235)</t>
  </si>
  <si>
    <t>Wayne (231)</t>
  </si>
  <si>
    <t>Hunt (231)</t>
  </si>
  <si>
    <t>Putnam (237)</t>
  </si>
  <si>
    <t>Webster (233)</t>
  </si>
  <si>
    <t>Hutchinson (233)</t>
  </si>
  <si>
    <t>Quitman (239)</t>
  </si>
  <si>
    <t>Whitley (235)</t>
  </si>
  <si>
    <t>Irion (235)</t>
  </si>
  <si>
    <t>Rabun (241)</t>
  </si>
  <si>
    <t>Wolfe (237)</t>
  </si>
  <si>
    <t>Jack (237)</t>
  </si>
  <si>
    <t>Randolph (243)</t>
  </si>
  <si>
    <t>Woodford (239)</t>
  </si>
  <si>
    <t>Jackson (239)</t>
  </si>
  <si>
    <t>Richmond (245)</t>
  </si>
  <si>
    <t>Jasper (241)</t>
  </si>
  <si>
    <t>Rockdale (247)</t>
  </si>
  <si>
    <t>Jeff Davis (243)</t>
  </si>
  <si>
    <t>Schley (249)</t>
  </si>
  <si>
    <t>Jefferson (245)</t>
  </si>
  <si>
    <t>Screven (251)</t>
  </si>
  <si>
    <t>Jim Hogg (247)</t>
  </si>
  <si>
    <t>Seminole (253)</t>
  </si>
  <si>
    <t>Jim Wells (249)</t>
  </si>
  <si>
    <t>Spalding (255)</t>
  </si>
  <si>
    <t>Johnson (251)</t>
  </si>
  <si>
    <t>Stephens (257)</t>
  </si>
  <si>
    <t>Jones (253)</t>
  </si>
  <si>
    <t>Stewart (259)</t>
  </si>
  <si>
    <t>Karnes (255)</t>
  </si>
  <si>
    <t>Sumter (261)</t>
  </si>
  <si>
    <t>Kaufman (257)</t>
  </si>
  <si>
    <t>Talbot (263)</t>
  </si>
  <si>
    <t>Kendall (259)</t>
  </si>
  <si>
    <t>Taliaferro (265)</t>
  </si>
  <si>
    <t>Kenedy (261)</t>
  </si>
  <si>
    <t>Tattnall (267)</t>
  </si>
  <si>
    <t>Kent (263)</t>
  </si>
  <si>
    <t>Taylor (269)</t>
  </si>
  <si>
    <t>Kerr (265)</t>
  </si>
  <si>
    <t>Telfair (271)</t>
  </si>
  <si>
    <t>Kimble (267)</t>
  </si>
  <si>
    <t>Terrell (273)</t>
  </si>
  <si>
    <t>King (269)</t>
  </si>
  <si>
    <t>Thomas (275)</t>
  </si>
  <si>
    <t>Kinney (271)</t>
  </si>
  <si>
    <t>Tift (277)</t>
  </si>
  <si>
    <t>Kleberg (273)</t>
  </si>
  <si>
    <t>Toombs (279)</t>
  </si>
  <si>
    <t>Knox (275)</t>
  </si>
  <si>
    <t>Towns (281)</t>
  </si>
  <si>
    <t>Lamar (277)</t>
  </si>
  <si>
    <t>Treutlen (283)</t>
  </si>
  <si>
    <t>Lamb (279)</t>
  </si>
  <si>
    <t>Troup (285)</t>
  </si>
  <si>
    <t>Lampasas (281)</t>
  </si>
  <si>
    <t>Turner (287)</t>
  </si>
  <si>
    <t>La Salle (283)</t>
  </si>
  <si>
    <t>Twiggs (289)</t>
  </si>
  <si>
    <t>Lavaca (285)</t>
  </si>
  <si>
    <t>Union (291)</t>
  </si>
  <si>
    <t>Lee (287)</t>
  </si>
  <si>
    <t>Upson (293)</t>
  </si>
  <si>
    <t>Leon (289)</t>
  </si>
  <si>
    <t>Walker (295)</t>
  </si>
  <si>
    <t>Liberty (291)</t>
  </si>
  <si>
    <t>Walton (297)</t>
  </si>
  <si>
    <t>Limestone (293)</t>
  </si>
  <si>
    <t>Ware (299)</t>
  </si>
  <si>
    <t>Lipscomb (295)</t>
  </si>
  <si>
    <t>Warren (301)</t>
  </si>
  <si>
    <t>Live Oak (297)</t>
  </si>
  <si>
    <t>Washington (303)</t>
  </si>
  <si>
    <t>Llano (299)</t>
  </si>
  <si>
    <t>Wayne (305)</t>
  </si>
  <si>
    <t>Loving (301)</t>
  </si>
  <si>
    <t>Webster (307)</t>
  </si>
  <si>
    <t>Lubbock (303)</t>
  </si>
  <si>
    <t>Wheeler (309)</t>
  </si>
  <si>
    <t>Lynn (305)</t>
  </si>
  <si>
    <t>White (311)</t>
  </si>
  <si>
    <t>McCulloch (307)</t>
  </si>
  <si>
    <t>Whitfield (313)</t>
  </si>
  <si>
    <t>McLennan (309)</t>
  </si>
  <si>
    <t>Wilcox (315)</t>
  </si>
  <si>
    <t>McMullen (311)</t>
  </si>
  <si>
    <t>Wilkes (317)</t>
  </si>
  <si>
    <t>Madison (313)</t>
  </si>
  <si>
    <t>Wilkinson (319)</t>
  </si>
  <si>
    <t>Marion (315)</t>
  </si>
  <si>
    <t>Worth (321)</t>
  </si>
  <si>
    <t>Martin (317)</t>
  </si>
  <si>
    <t>Mason (319)</t>
  </si>
  <si>
    <t>Matagorda (321)</t>
  </si>
  <si>
    <t>Maverick (323)</t>
  </si>
  <si>
    <t>Medina (325)</t>
  </si>
  <si>
    <t>Menard (327)</t>
  </si>
  <si>
    <t>Midland (329)</t>
  </si>
  <si>
    <t>Milam (331)</t>
  </si>
  <si>
    <t>Mills (333)</t>
  </si>
  <si>
    <t>Mitchell (335)</t>
  </si>
  <si>
    <t>Montague (337)</t>
  </si>
  <si>
    <t>Montgomery (339)</t>
  </si>
  <si>
    <t>Moore (341)</t>
  </si>
  <si>
    <t>Morris (343)</t>
  </si>
  <si>
    <t>Motley (345)</t>
  </si>
  <si>
    <t>Nacogdoches (347)</t>
  </si>
  <si>
    <t>Navarro (349)</t>
  </si>
  <si>
    <t>Newton (351)</t>
  </si>
  <si>
    <t>Nolan (353)</t>
  </si>
  <si>
    <t>Nueces (355)</t>
  </si>
  <si>
    <t>Ochiltree (357)</t>
  </si>
  <si>
    <t>Oldham (359)</t>
  </si>
  <si>
    <t>Orange (361)</t>
  </si>
  <si>
    <t>Palo Pinto (363)</t>
  </si>
  <si>
    <t>Panola (365)</t>
  </si>
  <si>
    <t>Parker (367)</t>
  </si>
  <si>
    <t>Parmer (369)</t>
  </si>
  <si>
    <t>Pecos (371)</t>
  </si>
  <si>
    <t>Polk (373)</t>
  </si>
  <si>
    <t>Potter (375)</t>
  </si>
  <si>
    <t>Presidio (377)</t>
  </si>
  <si>
    <t>Rains (379)</t>
  </si>
  <si>
    <t>Randall (381)</t>
  </si>
  <si>
    <t>Reagan (383)</t>
  </si>
  <si>
    <t>Real (385)</t>
  </si>
  <si>
    <t>Red River (387)</t>
  </si>
  <si>
    <t>Reeves (389)</t>
  </si>
  <si>
    <t>Refugio (391)</t>
  </si>
  <si>
    <t>Roberts (393)</t>
  </si>
  <si>
    <t>Robertson (395)</t>
  </si>
  <si>
    <t>Rockwall (397)</t>
  </si>
  <si>
    <t>Runnels (399)</t>
  </si>
  <si>
    <t>Rusk (401)</t>
  </si>
  <si>
    <t>Sabine (403)</t>
  </si>
  <si>
    <t>San Augustine (405)</t>
  </si>
  <si>
    <t>San Jacinto (407)</t>
  </si>
  <si>
    <t>San Patricio (409)</t>
  </si>
  <si>
    <t>San Saba (411)</t>
  </si>
  <si>
    <t>Schleicher (413)</t>
  </si>
  <si>
    <t>Scurry (415)</t>
  </si>
  <si>
    <t>Shackelford (417)</t>
  </si>
  <si>
    <t>Shelby (419)</t>
  </si>
  <si>
    <t>Sherman (421)</t>
  </si>
  <si>
    <t>Smith (423)</t>
  </si>
  <si>
    <t>Somervell (425)</t>
  </si>
  <si>
    <t>Starr (427)</t>
  </si>
  <si>
    <t>Stephens (429)</t>
  </si>
  <si>
    <t>Sterling (431)</t>
  </si>
  <si>
    <t>Stonewall (433)</t>
  </si>
  <si>
    <t>Sutton (435)</t>
  </si>
  <si>
    <t>Swisher (437)</t>
  </si>
  <si>
    <t>Tarrant (439)</t>
  </si>
  <si>
    <t>Taylor (441)</t>
  </si>
  <si>
    <t>Terrell (443)</t>
  </si>
  <si>
    <t>Terry (445)</t>
  </si>
  <si>
    <t>Throckmorton (447)</t>
  </si>
  <si>
    <t>Titus (449)</t>
  </si>
  <si>
    <t>Tom Green (451)</t>
  </si>
  <si>
    <t>Travis (453)</t>
  </si>
  <si>
    <t>Trinity (455)</t>
  </si>
  <si>
    <t>Tyler (457)</t>
  </si>
  <si>
    <t>Upshur (459)</t>
  </si>
  <si>
    <t>Upton (461)</t>
  </si>
  <si>
    <t>Uvalde (463)</t>
  </si>
  <si>
    <t>Val Verde (465)</t>
  </si>
  <si>
    <t>Van Zandt (467)</t>
  </si>
  <si>
    <t>Victoria (469)</t>
  </si>
  <si>
    <t>Walker (471)</t>
  </si>
  <si>
    <t>Waller (473)</t>
  </si>
  <si>
    <t>Ward (475)</t>
  </si>
  <si>
    <t>Washington (477)</t>
  </si>
  <si>
    <t>Webb (479)</t>
  </si>
  <si>
    <t>Wharton (481)</t>
  </si>
  <si>
    <t>Wheeler (483)</t>
  </si>
  <si>
    <t>Wichita (485)</t>
  </si>
  <si>
    <t>Wilbarger (487)</t>
  </si>
  <si>
    <t>Willacy (489)</t>
  </si>
  <si>
    <t>Williamson (491)</t>
  </si>
  <si>
    <t>Wilson (493)</t>
  </si>
  <si>
    <t>Winkler (495)</t>
  </si>
  <si>
    <t>Wise (497)</t>
  </si>
  <si>
    <t>Wood (499)</t>
  </si>
  <si>
    <t>Yoakum (501)</t>
  </si>
  <si>
    <t>Young (503)</t>
  </si>
  <si>
    <t>Zapata (505)</t>
  </si>
  <si>
    <t>Zavala (507)</t>
  </si>
  <si>
    <t>Allowable Revenue Source</t>
  </si>
  <si>
    <t>1.</t>
  </si>
  <si>
    <t>2.</t>
  </si>
  <si>
    <t>3.</t>
  </si>
  <si>
    <t>4.</t>
  </si>
  <si>
    <t>Revenue</t>
  </si>
  <si>
    <t>•</t>
  </si>
  <si>
    <t>Item</t>
  </si>
  <si>
    <r>
      <rPr>
        <sz val="8"/>
        <rFont val="Arial"/>
        <family val="2"/>
      </rPr>
      <t>1. Application Number</t>
    </r>
  </si>
  <si>
    <r>
      <rPr>
        <b/>
        <sz val="9"/>
        <color rgb="FFFFFFFF"/>
        <rFont val="Arial"/>
        <family val="2"/>
      </rPr>
      <t>PART A - PRODUCER AGREEMENT</t>
    </r>
  </si>
  <si>
    <r>
      <rPr>
        <sz val="9"/>
        <rFont val="Arial"/>
        <family val="2"/>
      </rPr>
      <t>4. Producer Name, Address (City, State, and Zip Code), and Phone Number (include Area Code):</t>
    </r>
  </si>
  <si>
    <r>
      <rPr>
        <b/>
        <sz val="9"/>
        <color rgb="FFFFFFFF"/>
        <rFont val="Arial"/>
        <family val="2"/>
      </rPr>
      <t>PART C - 2020 DISASTER YEAR REVENUE CERTIFICATION</t>
    </r>
  </si>
  <si>
    <r>
      <rPr>
        <sz val="8"/>
        <rFont val="Arial"/>
        <family val="2"/>
      </rPr>
      <t xml:space="preserve">7.
</t>
    </r>
    <r>
      <rPr>
        <sz val="8"/>
        <rFont val="Arial"/>
        <family val="2"/>
      </rPr>
      <t>Benchmark Year</t>
    </r>
  </si>
  <si>
    <r>
      <rPr>
        <sz val="8"/>
        <rFont val="Arial"/>
        <family val="2"/>
      </rPr>
      <t xml:space="preserve">8.
</t>
    </r>
    <r>
      <rPr>
        <sz val="8"/>
        <rFont val="Arial"/>
        <family val="2"/>
      </rPr>
      <t>Benchmark Revenue</t>
    </r>
  </si>
  <si>
    <r>
      <rPr>
        <sz val="8"/>
        <rFont val="Arial"/>
        <family val="2"/>
      </rPr>
      <t xml:space="preserve">9.
</t>
    </r>
    <r>
      <rPr>
        <sz val="8"/>
        <rFont val="Arial"/>
        <family val="2"/>
      </rPr>
      <t>Representative Revenue Year</t>
    </r>
  </si>
  <si>
    <r>
      <rPr>
        <sz val="8"/>
        <rFont val="Arial"/>
        <family val="2"/>
      </rPr>
      <t xml:space="preserve">10.
</t>
    </r>
    <r>
      <rPr>
        <sz val="8"/>
        <rFont val="Arial"/>
        <family val="2"/>
      </rPr>
      <t>Disaster Year Revenue</t>
    </r>
  </si>
  <si>
    <r>
      <rPr>
        <sz val="6"/>
        <rFont val="Arial"/>
        <family val="2"/>
      </rPr>
      <t>Approved</t>
    </r>
  </si>
  <si>
    <r>
      <rPr>
        <sz val="6"/>
        <rFont val="Arial"/>
        <family val="2"/>
      </rPr>
      <t>Disapproved</t>
    </r>
  </si>
  <si>
    <r>
      <rPr>
        <b/>
        <sz val="9"/>
        <color rgb="FFFFFFFF"/>
        <rFont val="Arial"/>
        <family val="2"/>
      </rPr>
      <t>PART D - 2021 DISASTER YEAR REVENUE CERTIFICATION</t>
    </r>
  </si>
  <si>
    <r>
      <rPr>
        <sz val="8"/>
        <rFont val="Arial"/>
        <family val="2"/>
      </rPr>
      <t xml:space="preserve">16.
</t>
    </r>
    <r>
      <rPr>
        <sz val="8"/>
        <rFont val="Arial"/>
        <family val="2"/>
      </rPr>
      <t>% of Expected Revenue from Specialty &amp; High Value Crops</t>
    </r>
  </si>
  <si>
    <r>
      <rPr>
        <sz val="8"/>
        <rFont val="Arial"/>
        <family val="2"/>
      </rPr>
      <t xml:space="preserve">18.
</t>
    </r>
    <r>
      <rPr>
        <sz val="8"/>
        <rFont val="Arial"/>
        <family val="2"/>
      </rPr>
      <t>Benchmark Year</t>
    </r>
  </si>
  <si>
    <r>
      <rPr>
        <sz val="8"/>
        <rFont val="Arial"/>
        <family val="2"/>
      </rPr>
      <t xml:space="preserve">19.
</t>
    </r>
    <r>
      <rPr>
        <sz val="8"/>
        <rFont val="Arial"/>
        <family val="2"/>
      </rPr>
      <t>Benchmark Revenue</t>
    </r>
  </si>
  <si>
    <r>
      <rPr>
        <sz val="8"/>
        <rFont val="Arial"/>
        <family val="2"/>
      </rPr>
      <t xml:space="preserve">20.
</t>
    </r>
    <r>
      <rPr>
        <sz val="8"/>
        <rFont val="Arial"/>
        <family val="2"/>
      </rPr>
      <t>Representative Revenue Year</t>
    </r>
  </si>
  <si>
    <r>
      <rPr>
        <sz val="8"/>
        <rFont val="Arial"/>
        <family val="2"/>
      </rPr>
      <t xml:space="preserve">21.
</t>
    </r>
    <r>
      <rPr>
        <sz val="8"/>
        <rFont val="Arial"/>
        <family val="2"/>
      </rPr>
      <t>Disaster Year Revenue</t>
    </r>
  </si>
  <si>
    <r>
      <rPr>
        <sz val="8"/>
        <rFont val="Arial"/>
        <family val="2"/>
      </rPr>
      <t xml:space="preserve">22.
</t>
    </r>
    <r>
      <rPr>
        <sz val="8"/>
        <rFont val="Arial"/>
        <family val="2"/>
      </rPr>
      <t xml:space="preserve">COC
</t>
    </r>
    <r>
      <rPr>
        <sz val="8"/>
        <rFont val="Arial"/>
        <family val="2"/>
      </rPr>
      <t>Adjusted % of Expected Revenue  from Specialty &amp; High Value Crops</t>
    </r>
  </si>
  <si>
    <r>
      <rPr>
        <sz val="8"/>
        <rFont val="Arial"/>
        <family val="2"/>
      </rPr>
      <t xml:space="preserve">24.
</t>
    </r>
    <r>
      <rPr>
        <sz val="8"/>
        <rFont val="Arial"/>
        <family val="2"/>
      </rPr>
      <t xml:space="preserve">COC
</t>
    </r>
    <r>
      <rPr>
        <sz val="8"/>
        <rFont val="Arial"/>
        <family val="2"/>
      </rPr>
      <t>Adjusted Benchmark Revenue</t>
    </r>
  </si>
  <si>
    <r>
      <rPr>
        <sz val="8"/>
        <rFont val="Arial"/>
        <family val="2"/>
      </rPr>
      <t xml:space="preserve">25.
</t>
    </r>
    <r>
      <rPr>
        <sz val="8"/>
        <rFont val="Arial"/>
        <family val="2"/>
      </rPr>
      <t xml:space="preserve">COC
</t>
    </r>
    <r>
      <rPr>
        <sz val="8"/>
        <rFont val="Arial"/>
        <family val="2"/>
      </rPr>
      <t>Adjusted Disaster Year Revenue</t>
    </r>
  </si>
  <si>
    <r>
      <rPr>
        <sz val="8"/>
        <rFont val="Arial"/>
        <family val="2"/>
      </rPr>
      <t xml:space="preserve">26.
</t>
    </r>
    <r>
      <rPr>
        <sz val="8"/>
        <rFont val="Arial"/>
        <family val="2"/>
      </rPr>
      <t xml:space="preserve">COC
</t>
    </r>
    <r>
      <rPr>
        <sz val="8"/>
        <rFont val="Arial"/>
        <family val="2"/>
      </rPr>
      <t>Approved or Disapproved</t>
    </r>
  </si>
  <si>
    <r>
      <rPr>
        <b/>
        <sz val="9"/>
        <color rgb="FFFFFFFF"/>
        <rFont val="Arial"/>
        <family val="2"/>
      </rPr>
      <t>PART E - PRODUCER CERTIFICATION</t>
    </r>
  </si>
  <si>
    <r>
      <rPr>
        <sz val="9"/>
        <rFont val="Arial"/>
        <family val="2"/>
      </rPr>
      <t>27A. Signature (By)</t>
    </r>
  </si>
  <si>
    <r>
      <rPr>
        <sz val="9"/>
        <rFont val="Arial"/>
        <family val="2"/>
      </rPr>
      <t>27B. Title/Relationship of the Individual Signing in the Representative Capacity</t>
    </r>
  </si>
  <si>
    <r>
      <rPr>
        <sz val="9"/>
        <rFont val="Arial"/>
        <family val="2"/>
      </rPr>
      <t>27C. Date (MM/DD/YYYY)</t>
    </r>
  </si>
  <si>
    <r>
      <rPr>
        <b/>
        <sz val="9"/>
        <color rgb="FFFFFFFF"/>
        <rFont val="Arial"/>
        <family val="2"/>
      </rPr>
      <t>PART F - COUNTY COMMITTEE (COC) DETERMINATION</t>
    </r>
  </si>
  <si>
    <r>
      <rPr>
        <sz val="9"/>
        <rFont val="Arial"/>
        <family val="2"/>
      </rPr>
      <t>28A. COC or Designee Signature</t>
    </r>
  </si>
  <si>
    <r>
      <rPr>
        <sz val="9"/>
        <rFont val="Arial"/>
        <family val="2"/>
      </rPr>
      <t>28B. Date (MM/DD/YYYY)</t>
    </r>
  </si>
  <si>
    <r>
      <rPr>
        <i/>
        <sz val="7"/>
        <rFont val="Arial"/>
        <family val="2"/>
      </rPr>
      <t>In accordance with Federal civil rights law and USDA civil rights regulations and policies, the USDA, its agencies, offices, and employees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t>
    </r>
  </si>
  <si>
    <r>
      <rPr>
        <i/>
        <sz val="7"/>
        <rFont val="Arial"/>
        <family val="2"/>
      </rPr>
      <t>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t>
    </r>
  </si>
  <si>
    <r>
      <rPr>
        <i/>
        <sz val="7"/>
        <rFont val="Arial"/>
        <family val="2"/>
      </rPr>
      <t>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t>
    </r>
  </si>
  <si>
    <r>
      <rPr>
        <sz val="9"/>
        <rFont val="Arial"/>
        <family val="2"/>
      </rPr>
      <t>DATE STAMPED</t>
    </r>
  </si>
  <si>
    <t>Adjusted</t>
  </si>
  <si>
    <t>CCC-901, Member Information for Legal Entities, if applicable</t>
  </si>
  <si>
    <t>CCC-860, Socially Disadvantaged, Limited Resource, Beginning and Veteran Farmer or Rancher Certification, optional</t>
  </si>
  <si>
    <r>
      <rPr>
        <b/>
        <sz val="6"/>
        <rFont val="Arial"/>
        <family val="2"/>
      </rPr>
      <t xml:space="preserve">NOTE: </t>
    </r>
    <r>
      <rPr>
        <sz val="6"/>
        <rFont val="Arial"/>
        <family val="2"/>
      </rPr>
      <t xml:space="preserve">The following statement is made in accordance with the Privacy Act of 1974 (5 USC 552a - as amended). The authority for requesting the information identified on this form is the Extending Government Funding and Delivering Emergency Assistance Act (Pub. L. 117-43).  The information will be used to determine eligibility for program benefits. The information collected on this form may be disclosed to other Federal, State, and Local government agencies, Tribal agencies, and nongovernmental entities that have been authorized access to the information by statute or regulation and/or as described in applicable Routine Uses identified in the System of Records Notice for USDA/FSA-2, Farm Records File (Automated). Providing the requested information is voluntary; however, failure to furnish the requested information will result in a determination of ineligibility for program benefits. Payments may be made under the program to which the form applies only to the extent permitted by applicable authorities.
</t>
    </r>
    <r>
      <rPr>
        <b/>
        <i/>
        <sz val="6"/>
        <rFont val="Arial"/>
        <family val="2"/>
      </rPr>
      <t>Public Burden Statement (Paperwork Reduction Act)</t>
    </r>
    <r>
      <rPr>
        <i/>
        <sz val="6"/>
        <rFont val="Arial"/>
        <family val="2"/>
      </rPr>
      <t xml:space="preserve">:  Public reporting burden for this collection is estimated to average 60 minutes per response, including reviewing instructions, gathering and maintaining the data needed, completing (providing the information), and reviewing the collection of information. You are not required to respond to the collection of information, unless it displays a valid OMB control
number. </t>
    </r>
    <r>
      <rPr>
        <b/>
        <i/>
        <sz val="6"/>
        <rFont val="Arial"/>
        <family val="2"/>
      </rPr>
      <t>RETURN THIS COMPLETED FORM TO YOUR RECORDING COUNTY FSA OFFICE.</t>
    </r>
  </si>
  <si>
    <t>Farm Service Agency</t>
  </si>
  <si>
    <t>EMERGENCY RELIEF PROGRAM (ERP)
PHASE 2 APPLICATION</t>
  </si>
  <si>
    <t>To comply with the regulatory requirements in 7 CFR part 760, Subpart S. A copy of these regulations may be found at:</t>
  </si>
  <si>
    <t>To provide to FSA all information that is necessary to verify that the information provided on this form is accurate. Producer is required to retain documentation in support of their application for 3 years after the date of approval. All information provided to FSA for program eligibility and payment calculation purposes, including certification that a producer suffered an eligible loss due to a qualifying disaster event, is subject to spot check.</t>
  </si>
  <si>
    <t>To comply with payment attribution and payment eligibility provisions by submitting the following forms within 60 days from the date the applicant signs this application, if not already on file with FSA for the applicable disaster year:</t>
  </si>
  <si>
    <t>CCC-902, Farm Operating Plan for Payment Eligibility</t>
  </si>
  <si>
    <t>FSA-510, Request for an Exception to the $125,000 Payment Limitation for Certain Programs, optional</t>
  </si>
  <si>
    <t>AD-1026, Highly Erodible Land Conservation (HELC) and Wetland Conservation (WC) Certification</t>
  </si>
  <si>
    <t>Failure of an individual, entity, or member of an entity to timely submit all eligibility documents required may result in no payment or a reduced payment.</t>
  </si>
  <si>
    <t>PART B- PRODUCER INFORMATION</t>
  </si>
  <si>
    <t>That the revenue losses suffered were due to expenses associated with losses of eligible crops due in whole or in part to a qualifying disaster event that occurred in the 2020 or 2021 calendar year. For ERP, qualifying disaster event means: wildfires, hurricanes (including excessive wind, storm surges, tornadoes, tropical storms, and tropical depressions that occurred as a direct result of a hurricane), floods (including silt and debris that occurred as a direct and proximate result of flooding), derechos (including excessive wind that occurred as a direct result of a derecho), excessive heat, winter storms (including excessive wind and blizzards that occurred as a direct result of a winter storm), freeze (including a polar vortex), smoke exposure, excessive moisture, and qualifying drought, and related conditions, occurring in calendar years 2020 and 2021. Related conditions mean damaging weather and adverse natural occurrences that occurred concurrently with and as a direct result of a specified qualifying disaster event. “Qualifying drought” means an area within the county in which the loss occurred was rated by the U.S. Drought Monitor as having a drought intensity of D2 (severe drought) for eight consecutive weeks or D3 (extreme drought) or higher for any period of time during the applicable calendar years. A list of counties that experienced a qualifying drought in calendar years 2020 and 2021 is available through local FSA service centers and at https://www.fsa.usda.gov/programs-and-services/emergency-relief/index
.</t>
  </si>
  <si>
    <r>
      <rPr>
        <b/>
        <sz val="9"/>
        <color rgb="FFFFFFFF"/>
        <rFont val="Arial"/>
        <family val="2"/>
      </rPr>
      <t>SECTION A – SELECT DISASTER YEAR</t>
    </r>
  </si>
  <si>
    <r>
      <rPr>
        <b/>
        <sz val="9"/>
        <color rgb="FFFFFFFF"/>
        <rFont val="Arial"/>
        <family val="2"/>
      </rPr>
      <t>SECTION B – IDENTIFY SPECIAL REVENUE CONDITIONS</t>
    </r>
  </si>
  <si>
    <r>
      <rPr>
        <b/>
        <sz val="9"/>
        <color rgb="FFFFFFFF"/>
        <rFont val="Arial"/>
        <family val="2"/>
      </rPr>
      <t>SECTION C – ACTUAL ALLOWABLE BENCHMARK YEAR REVENUE</t>
    </r>
  </si>
  <si>
    <r>
      <rPr>
        <b/>
        <sz val="9"/>
        <color rgb="FFFFFFFF"/>
        <rFont val="Arial"/>
        <family val="2"/>
      </rPr>
      <t>SECTION D – ACTUAL ALLOWABLE DISASTER YEAR REVENUE</t>
    </r>
  </si>
  <si>
    <r>
      <rPr>
        <b/>
        <sz val="8"/>
        <rFont val="Arial"/>
        <family val="2"/>
      </rPr>
      <t>29. Expected Acres:</t>
    </r>
  </si>
  <si>
    <r>
      <rPr>
        <b/>
        <sz val="8"/>
        <rFont val="Arial"/>
        <family val="2"/>
      </rPr>
      <t>31. Unit of Measure:</t>
    </r>
  </si>
  <si>
    <r>
      <rPr>
        <b/>
        <sz val="8"/>
        <rFont val="Arial"/>
        <family val="2"/>
      </rPr>
      <t xml:space="preserve">32. Expected Price:
</t>
    </r>
    <r>
      <rPr>
        <i/>
        <sz val="7"/>
        <rFont val="Arial"/>
        <family val="2"/>
      </rPr>
      <t>(Per Unit)</t>
    </r>
  </si>
  <si>
    <r>
      <rPr>
        <b/>
        <sz val="8"/>
        <rFont val="Arial"/>
        <family val="2"/>
      </rPr>
      <t xml:space="preserve">34. Total Expected Revenue from Eligible Yield Based Crops/Commodities </t>
    </r>
    <r>
      <rPr>
        <sz val="8"/>
        <rFont val="Arial"/>
        <family val="2"/>
      </rPr>
      <t>(sum amounts in column for Item 33)</t>
    </r>
    <r>
      <rPr>
        <b/>
        <sz val="8"/>
        <rFont val="Arial"/>
        <family val="2"/>
      </rPr>
      <t>:</t>
    </r>
  </si>
  <si>
    <r>
      <rPr>
        <b/>
        <sz val="8"/>
        <rFont val="Arial"/>
        <family val="2"/>
      </rPr>
      <t xml:space="preserve">37. Total Expected Revenue from Eligible Inventory Based Crops/Commodities </t>
    </r>
    <r>
      <rPr>
        <sz val="8"/>
        <rFont val="Arial"/>
        <family val="2"/>
      </rPr>
      <t>(sum amounts in column for Item 36)</t>
    </r>
    <r>
      <rPr>
        <b/>
        <sz val="8"/>
        <rFont val="Arial"/>
        <family val="2"/>
      </rPr>
      <t>:</t>
    </r>
  </si>
  <si>
    <r>
      <rPr>
        <b/>
        <sz val="9"/>
        <color rgb="FFFFFFFF"/>
        <rFont val="Arial"/>
        <family val="2"/>
      </rPr>
      <t>SECTION H – TOTAL EXPECTED ALLOWABLE DISASTER YEAR REVENUE</t>
    </r>
  </si>
  <si>
    <r>
      <rPr>
        <b/>
        <sz val="8"/>
        <rFont val="Arial"/>
        <family val="2"/>
      </rPr>
      <t xml:space="preserve">38. Total Expected Allowable Disaster Year Revenue from Eligible Value Added Commodities </t>
    </r>
    <r>
      <rPr>
        <sz val="8"/>
        <rFont val="Arial"/>
        <family val="2"/>
      </rPr>
      <t>(total from Item 27)</t>
    </r>
    <r>
      <rPr>
        <b/>
        <sz val="8"/>
        <rFont val="Arial"/>
        <family val="2"/>
      </rPr>
      <t>:</t>
    </r>
  </si>
  <si>
    <r>
      <rPr>
        <b/>
        <sz val="8"/>
        <rFont val="Arial"/>
        <family val="2"/>
      </rPr>
      <t xml:space="preserve">39. Total Expected Allowable Disaster Year Revenue from Eligible Yield Based Crops/Commodities </t>
    </r>
    <r>
      <rPr>
        <sz val="8"/>
        <rFont val="Arial"/>
        <family val="2"/>
      </rPr>
      <t>(total from Item 34)</t>
    </r>
    <r>
      <rPr>
        <b/>
        <sz val="8"/>
        <rFont val="Arial"/>
        <family val="2"/>
      </rPr>
      <t>:</t>
    </r>
  </si>
  <si>
    <r>
      <rPr>
        <b/>
        <sz val="8"/>
        <rFont val="Arial"/>
        <family val="2"/>
      </rPr>
      <t xml:space="preserve">40. Total Expected Allowable Disaster Year Revenue from Eligible Inventory Crops/Commodities </t>
    </r>
    <r>
      <rPr>
        <sz val="8"/>
        <rFont val="Arial"/>
        <family val="2"/>
      </rPr>
      <t>(total from Item 37)</t>
    </r>
    <r>
      <rPr>
        <b/>
        <sz val="8"/>
        <rFont val="Arial"/>
        <family val="2"/>
      </rPr>
      <t>:</t>
    </r>
  </si>
  <si>
    <r>
      <rPr>
        <b/>
        <sz val="8"/>
        <rFont val="Arial"/>
        <family val="2"/>
      </rPr>
      <t xml:space="preserve">41. Total Expected Allowable Disaster Year Revenue </t>
    </r>
    <r>
      <rPr>
        <sz val="8"/>
        <rFont val="Arial"/>
        <family val="2"/>
      </rPr>
      <t>(sum Items 38 through 41)</t>
    </r>
    <r>
      <rPr>
        <b/>
        <sz val="8"/>
        <rFont val="Arial"/>
        <family val="2"/>
      </rPr>
      <t>:</t>
    </r>
  </si>
  <si>
    <r>
      <rPr>
        <b/>
        <sz val="9"/>
        <color rgb="FFFFFFFF"/>
        <rFont val="Arial"/>
        <family val="2"/>
      </rPr>
      <t>SECTION I – TOTAL ADJUSTED BENCHMARK YEAR REVENUE FROM DECREASED OPERATING CAPACITY</t>
    </r>
  </si>
  <si>
    <r>
      <rPr>
        <b/>
        <sz val="8"/>
        <rFont val="Arial"/>
        <family val="2"/>
      </rPr>
      <t xml:space="preserve">42. Total Actual Allowable Benchmark Year Revenue </t>
    </r>
    <r>
      <rPr>
        <sz val="8"/>
        <rFont val="Arial"/>
        <family val="2"/>
      </rPr>
      <t>(total from Item 16)</t>
    </r>
  </si>
  <si>
    <r>
      <rPr>
        <b/>
        <sz val="8"/>
        <rFont val="Arial"/>
        <family val="2"/>
      </rPr>
      <t xml:space="preserve">43. Total Expected Decreased Revenue from Eligible Value Added Commodities </t>
    </r>
    <r>
      <rPr>
        <sz val="8"/>
        <rFont val="Arial"/>
        <family val="2"/>
      </rPr>
      <t>(total from Item 27)</t>
    </r>
    <r>
      <rPr>
        <b/>
        <sz val="8"/>
        <rFont val="Arial"/>
        <family val="2"/>
      </rPr>
      <t>:</t>
    </r>
  </si>
  <si>
    <r>
      <rPr>
        <b/>
        <sz val="8"/>
        <rFont val="Arial"/>
        <family val="2"/>
      </rPr>
      <t xml:space="preserve">44. Total Expected Decreased Revenue from Eligible Yield Based Crops/Commodities </t>
    </r>
    <r>
      <rPr>
        <sz val="8"/>
        <rFont val="Arial"/>
        <family val="2"/>
      </rPr>
      <t>(total from Item 34)</t>
    </r>
    <r>
      <rPr>
        <b/>
        <sz val="8"/>
        <rFont val="Arial"/>
        <family val="2"/>
      </rPr>
      <t>:</t>
    </r>
  </si>
  <si>
    <r>
      <rPr>
        <b/>
        <sz val="8"/>
        <rFont val="Arial"/>
        <family val="2"/>
      </rPr>
      <t xml:space="preserve">45. Total Expected Decreased Revenue from Eligible Inventory Crops/Commodities </t>
    </r>
    <r>
      <rPr>
        <sz val="8"/>
        <rFont val="Arial"/>
        <family val="2"/>
      </rPr>
      <t>(total from Item 37)</t>
    </r>
    <r>
      <rPr>
        <b/>
        <sz val="8"/>
        <rFont val="Arial"/>
        <family val="2"/>
      </rPr>
      <t>:</t>
    </r>
  </si>
  <si>
    <r>
      <rPr>
        <b/>
        <sz val="8"/>
        <rFont val="Arial"/>
        <family val="2"/>
      </rPr>
      <t xml:space="preserve">46. Total Adjusted Benchmark Year Revenue from Decreased Operating Capacity </t>
    </r>
    <r>
      <rPr>
        <sz val="8"/>
        <rFont val="Arial"/>
        <family val="2"/>
      </rPr>
      <t>(subtract Items 43 through 45 from Item 42)</t>
    </r>
    <r>
      <rPr>
        <b/>
        <sz val="8"/>
        <rFont val="Arial"/>
        <family val="2"/>
      </rPr>
      <t>:</t>
    </r>
  </si>
  <si>
    <r>
      <rPr>
        <b/>
        <sz val="9"/>
        <color rgb="FFFFFFFF"/>
        <rFont val="Arial"/>
        <family val="2"/>
      </rPr>
      <t>SECTION J – TOTAL ADJUSTED BENCHMARK YEAR REVENUE FROM INCREASED OPERATING CAPACITY</t>
    </r>
  </si>
  <si>
    <r>
      <rPr>
        <b/>
        <sz val="8"/>
        <rFont val="Arial"/>
        <family val="2"/>
      </rPr>
      <t xml:space="preserve">47. Total Actual Allowable Benchmark Year Revenue </t>
    </r>
    <r>
      <rPr>
        <sz val="8"/>
        <rFont val="Arial"/>
        <family val="2"/>
      </rPr>
      <t>(total from Item 16)</t>
    </r>
  </si>
  <si>
    <r>
      <rPr>
        <b/>
        <sz val="8"/>
        <rFont val="Arial"/>
        <family val="2"/>
      </rPr>
      <t xml:space="preserve">48. Total Expected Increased Revenue from Eligible Value Added Commodities </t>
    </r>
    <r>
      <rPr>
        <sz val="8"/>
        <rFont val="Arial"/>
        <family val="2"/>
      </rPr>
      <t>(total from Item 27)</t>
    </r>
    <r>
      <rPr>
        <b/>
        <sz val="8"/>
        <rFont val="Arial"/>
        <family val="2"/>
      </rPr>
      <t>:</t>
    </r>
  </si>
  <si>
    <r>
      <rPr>
        <b/>
        <sz val="8"/>
        <rFont val="Arial"/>
        <family val="2"/>
      </rPr>
      <t xml:space="preserve">49. Total Expected Increased Revenue from Eligible Yield Based Crops/Commodities </t>
    </r>
    <r>
      <rPr>
        <sz val="8"/>
        <rFont val="Arial"/>
        <family val="2"/>
      </rPr>
      <t>(total from Item 34)</t>
    </r>
    <r>
      <rPr>
        <b/>
        <sz val="8"/>
        <rFont val="Arial"/>
        <family val="2"/>
      </rPr>
      <t>:</t>
    </r>
  </si>
  <si>
    <r>
      <rPr>
        <b/>
        <sz val="8"/>
        <rFont val="Arial"/>
        <family val="2"/>
      </rPr>
      <t xml:space="preserve">50. Total Expected Increased Revenue from Eligible Inventory Crops/Commodities </t>
    </r>
    <r>
      <rPr>
        <sz val="8"/>
        <rFont val="Arial"/>
        <family val="2"/>
      </rPr>
      <t>(total from Item 37)</t>
    </r>
    <r>
      <rPr>
        <b/>
        <sz val="8"/>
        <rFont val="Arial"/>
        <family val="2"/>
      </rPr>
      <t>:</t>
    </r>
  </si>
  <si>
    <r>
      <rPr>
        <b/>
        <sz val="8"/>
        <rFont val="Arial"/>
        <family val="2"/>
      </rPr>
      <t xml:space="preserve">51. Total Adjusted Benchmark Year Revenue from Increased Operating Capacity </t>
    </r>
    <r>
      <rPr>
        <sz val="8"/>
        <rFont val="Arial"/>
        <family val="2"/>
      </rPr>
      <t>(sum Items 47 through Item 50)</t>
    </r>
    <r>
      <rPr>
        <b/>
        <sz val="8"/>
        <rFont val="Arial"/>
        <family val="2"/>
      </rPr>
      <t>:</t>
    </r>
  </si>
  <si>
    <r>
      <rPr>
        <b/>
        <sz val="9"/>
        <color rgb="FFFFFFFF"/>
        <rFont val="Arial"/>
        <family val="2"/>
      </rPr>
      <t>SECTION K – TOTAL ALLOWABLE BENCHMARK YEAR AND ALLOWABLE DISASTER YEAR REVENUE</t>
    </r>
  </si>
  <si>
    <r>
      <rPr>
        <b/>
        <sz val="8"/>
        <rFont val="Arial"/>
        <family val="2"/>
      </rPr>
      <t xml:space="preserve">52. Total Allowable Benchmark Year Revenue </t>
    </r>
    <r>
      <rPr>
        <sz val="8"/>
        <rFont val="Arial"/>
        <family val="2"/>
      </rPr>
      <t>(total from either Item 16, Item 41, Item 46, or Item 51)</t>
    </r>
    <r>
      <rPr>
        <b/>
        <sz val="8"/>
        <rFont val="Arial"/>
        <family val="2"/>
      </rPr>
      <t>:</t>
    </r>
  </si>
  <si>
    <r>
      <rPr>
        <b/>
        <sz val="8"/>
        <rFont val="Arial"/>
        <family val="2"/>
      </rPr>
      <t xml:space="preserve">53. Total Allowable Disaster Year Revenue </t>
    </r>
    <r>
      <rPr>
        <sz val="8"/>
        <rFont val="Arial"/>
        <family val="2"/>
      </rPr>
      <t>(total from Item 24)</t>
    </r>
    <r>
      <rPr>
        <b/>
        <sz val="8"/>
        <rFont val="Arial"/>
        <family val="2"/>
      </rPr>
      <t>:</t>
    </r>
  </si>
  <si>
    <t>Include Revenue From:</t>
  </si>
  <si>
    <t>Sales of livestock</t>
  </si>
  <si>
    <t>Sales of eligible crops purchased for resale that had a change in characteristic due to the time held, such as:</t>
  </si>
  <si>
    <t>A plant purchased at a size of 2 inches and sold as an 18-inch plant after 4 months</t>
  </si>
  <si>
    <t>Sales of animals and their by-products</t>
  </si>
  <si>
    <t>2020 &amp; 2021</t>
  </si>
  <si>
    <t>Are you a new producer in 2020 or 2021 that did not have any allowable revenue in 2018 or 2019?</t>
  </si>
  <si>
    <t>Commodity specific income received from state or local governments</t>
  </si>
  <si>
    <t xml:space="preserve">Other revenue directly related to the production of eligible crops that the IRS requires the applicant to report such as but not limited to:
</t>
  </si>
  <si>
    <t>5.
% of Expected Revenue from Specialty &amp; High Value Crops</t>
  </si>
  <si>
    <t>3)</t>
  </si>
  <si>
    <t>8A)</t>
  </si>
  <si>
    <t>9A)</t>
  </si>
  <si>
    <t>10A)</t>
  </si>
  <si>
    <t>10B)</t>
  </si>
  <si>
    <t>11A)</t>
  </si>
  <si>
    <t>12A)</t>
  </si>
  <si>
    <t>13A)</t>
  </si>
  <si>
    <t>2021 ERP</t>
  </si>
  <si>
    <t>2020 ERP</t>
  </si>
  <si>
    <t>2020 &amp; 2021 ERP</t>
  </si>
  <si>
    <t>Disaster Program Drop Down</t>
  </si>
  <si>
    <t>Part C Dropdown</t>
  </si>
  <si>
    <t>Part D Dropdown</t>
  </si>
  <si>
    <t>Original Plan on Program year</t>
  </si>
  <si>
    <t>Does Not Apply</t>
  </si>
  <si>
    <t>Program Category</t>
  </si>
  <si>
    <t>Program Name</t>
  </si>
  <si>
    <t>Reportable Income</t>
  </si>
  <si>
    <t>Program Applicability</t>
  </si>
  <si>
    <t xml:space="preserve"> accounting_program_code </t>
  </si>
  <si>
    <t>accounting_program_description</t>
  </si>
  <si>
    <t xml:space="preserve">MAL - LOAN SETTLEMENT                             </t>
  </si>
  <si>
    <t xml:space="preserve">FARM STORAGE FACILITY MICRO LOAN                  </t>
  </si>
  <si>
    <t xml:space="preserve">FARM STORAGE FACILITY LOAN PAYMENTS               </t>
  </si>
  <si>
    <t xml:space="preserve">FACILITY LOAN LIQUID COLLATERAL-FARM STG          </t>
  </si>
  <si>
    <t xml:space="preserve">FACILITY LOAN RECOVERABLE COSTS-FARM STG          </t>
  </si>
  <si>
    <t xml:space="preserve">FACILITY LOAN REC'DNG FEE - FARM STORAGE          </t>
  </si>
  <si>
    <t xml:space="preserve">FARM STORAGE FACILITY APPLICATION FEE             </t>
  </si>
  <si>
    <t xml:space="preserve">BANKRUPT - FSFL                                   </t>
  </si>
  <si>
    <t xml:space="preserve">FARM STRGE FACILITY LN BANKRUPTCY-RPYMNT          </t>
  </si>
  <si>
    <t xml:space="preserve">FARM STORAGE FACILITY LOAN TOP REFUNDS            </t>
  </si>
  <si>
    <t xml:space="preserve">FSFL NEGATIVE SUBSIDY FINANCING FUND              </t>
  </si>
  <si>
    <t xml:space="preserve">FARM STRGE FACILITY LN RECVERBL COST REC          </t>
  </si>
  <si>
    <t xml:space="preserve">FARM STORAGE FACILITY LOAN - DEFAULT              </t>
  </si>
  <si>
    <t xml:space="preserve">FARM STRGE FACILITY LN-IPAC RECLMTN CR            </t>
  </si>
  <si>
    <t xml:space="preserve">FSML NEGATIVE SUBSIDY FINANCING FUND              </t>
  </si>
  <si>
    <t xml:space="preserve">FARM STG FACILITY MICRO LN RECOVER COST           </t>
  </si>
  <si>
    <t xml:space="preserve">FARM STGE FACILITY MICRO LN REC-FILE FEE          </t>
  </si>
  <si>
    <t xml:space="preserve">FARM STG MICRO LN BANKRUPTCY REPAYMNT             </t>
  </si>
  <si>
    <t xml:space="preserve">FACILITY LOAN - SUGAR STORAGE                     </t>
  </si>
  <si>
    <t xml:space="preserve">SUGAR STORAGE FACILITY LOAN NON-AUTO              </t>
  </si>
  <si>
    <t xml:space="preserve">FARM STRGE MICRO LN EXP RELATED TO SALES          </t>
  </si>
  <si>
    <t xml:space="preserve">FARM STORAGE MICRO LOAN TOP REFUNDS               </t>
  </si>
  <si>
    <t xml:space="preserve">FARM STORAGE MICRO LOAN DEFAULT                   </t>
  </si>
  <si>
    <t xml:space="preserve">FARM STG MICRO LOAN IPAC RECLAIM CREDIT           </t>
  </si>
  <si>
    <t xml:space="preserve">FARM STORAGE MICRO LN APPLICATION REFNDS          </t>
  </si>
  <si>
    <t xml:space="preserve">FARM STRGE MICRO LN RCVRBL COSTWEBSYMREC          </t>
  </si>
  <si>
    <t xml:space="preserve">FARM STRGE MICRO LN RCVRBL COSTWEBSYSDLS          </t>
  </si>
  <si>
    <t xml:space="preserve">FARM STGE MICRLN FILE/RCRD FEE WEBSYSDLS          </t>
  </si>
  <si>
    <t xml:space="preserve">FARM STGE FACLTY LN RCVRBL COSTWEBSYSDLS          </t>
  </si>
  <si>
    <t xml:space="preserve">FARM STRG FCLTY LN FIL/REC FEE WEBSYSDLS          </t>
  </si>
  <si>
    <t xml:space="preserve">NON-RECOURSE MAL                                  </t>
  </si>
  <si>
    <t xml:space="preserve">NML MAL-SETTLEMENT PAYMENTS                       </t>
  </si>
  <si>
    <t xml:space="preserve">NON-RECOURSE DEFAULTED LOAN                       </t>
  </si>
  <si>
    <t xml:space="preserve">NON-RECOURSE UPLAND COTTON STG CREDIT             </t>
  </si>
  <si>
    <t xml:space="preserve">MAL-INTEREST RECEIVABLE                           </t>
  </si>
  <si>
    <t xml:space="preserve">NON-RECOURSE RFND OF PEANUT PREPAID STRG          </t>
  </si>
  <si>
    <t xml:space="preserve">NML - LOCAL SALES                                 </t>
  </si>
  <si>
    <t xml:space="preserve">RECOURSE MAL                                      </t>
  </si>
  <si>
    <t xml:space="preserve">RECOURSE DEFAULTED LOAN                           </t>
  </si>
  <si>
    <t xml:space="preserve">MAL - ASSESSMENT FEE DUE                          </t>
  </si>
  <si>
    <t xml:space="preserve">MAL - VIOLATIONS                                  </t>
  </si>
  <si>
    <t xml:space="preserve">RECOURSE MAL - VIOLATIONS                         </t>
  </si>
  <si>
    <t xml:space="preserve">GRADUATED PAYMENT REDUCTION                       </t>
  </si>
  <si>
    <t xml:space="preserve">STORAGE CHARGE - AUTOMATED                        </t>
  </si>
  <si>
    <t xml:space="preserve">FORFEITURE-COMMODITY                              </t>
  </si>
  <si>
    <t xml:space="preserve">PEANUT LOAN ADVANCE                               </t>
  </si>
  <si>
    <t xml:space="preserve">ECONOMIC ADJUSTMENT ASSIST-UPLAND COTTON          </t>
  </si>
  <si>
    <t xml:space="preserve">MAL ACRS WIRES                                    </t>
  </si>
  <si>
    <t xml:space="preserve">RECOURSE LOANS ACRS                               </t>
  </si>
  <si>
    <t xml:space="preserve">COTTON LOAN FORFEITURE                            </t>
  </si>
  <si>
    <t xml:space="preserve">STORAGE REFUND                                    </t>
  </si>
  <si>
    <t xml:space="preserve">STORAGE RECEIVABLE-NON-AUTOMATED                  </t>
  </si>
  <si>
    <t xml:space="preserve">STORAGE PAYMENT TO WAREHOUSE                      </t>
  </si>
  <si>
    <t xml:space="preserve">ON-FARM STORAGE LOSS PROGRAM                      </t>
  </si>
  <si>
    <t xml:space="preserve">ON-FARM STORED COMMODITY LOSS PROGRAM             </t>
  </si>
  <si>
    <t xml:space="preserve">MILK LOSS PROGRAM                                 </t>
  </si>
  <si>
    <t xml:space="preserve">EMGNCY RELIEF PROGRAM-SPECIALITY CROPS            </t>
  </si>
  <si>
    <t xml:space="preserve">EMGNCY RELIEF PRGM-NONSPECIALITY CROPS            </t>
  </si>
  <si>
    <t xml:space="preserve">EMERGENCY RELIEF PRGM 2                           </t>
  </si>
  <si>
    <t xml:space="preserve">TASCP                                             </t>
  </si>
  <si>
    <t xml:space="preserve">NON-INSURED ASSISTANCE PROG AUTHORIZED            </t>
  </si>
  <si>
    <t xml:space="preserve">NAP EQUITABLE RELIEF SERVICE FEE                  </t>
  </si>
  <si>
    <t xml:space="preserve">CAT RELIEF                                        </t>
  </si>
  <si>
    <t xml:space="preserve">BCAP PRIVATE SECTOR TECHNICAL ASSISTANCE          </t>
  </si>
  <si>
    <t xml:space="preserve">BCAP MATCHING PYMNT WEB-BASE APPLICATION          </t>
  </si>
  <si>
    <t xml:space="preserve">BCAP ANNUAL RENTAL WEB BASED                      </t>
  </si>
  <si>
    <t xml:space="preserve">BCAP COST SHARE WEB BASED                         </t>
  </si>
  <si>
    <t xml:space="preserve">WEB-BASED NAP                                     </t>
  </si>
  <si>
    <t xml:space="preserve">WEB-BASED NAP LOSS ADJUSTOR CONTRACTOR            </t>
  </si>
  <si>
    <t xml:space="preserve">WEBBS NAP LOSS ADJSTR CNTRCTR TRVL REIMB          </t>
  </si>
  <si>
    <t xml:space="preserve">WET LAND CONSERVATION                             </t>
  </si>
  <si>
    <t xml:space="preserve">AFFILIATED PERSON PAYMENT REDUCTIONS              </t>
  </si>
  <si>
    <t xml:space="preserve">LIVESTOCK INDEMINITY PAYMENTS PROGRAM             </t>
  </si>
  <si>
    <t xml:space="preserve">LIVESTOCK FORAGE PROGRAM                          </t>
  </si>
  <si>
    <t xml:space="preserve">TREE ASSISTANCE PROGRAM                           </t>
  </si>
  <si>
    <t xml:space="preserve">PRICE LOSS COVERAGE                               </t>
  </si>
  <si>
    <t xml:space="preserve">AGRICULTURAL RISK COVERAGE PROG - COUNTY          </t>
  </si>
  <si>
    <t xml:space="preserve">AGRICULTURAL RISK COVERAGE - INDIVIDUAL           </t>
  </si>
  <si>
    <t xml:space="preserve">PIMA COTTON TRUST FUND                            </t>
  </si>
  <si>
    <t xml:space="preserve">WOOL MANUFACTURERS TRUST FUND                     </t>
  </si>
  <si>
    <t xml:space="preserve">TAP LOSS ADJUSTOR CONTRACTOR                      </t>
  </si>
  <si>
    <t xml:space="preserve">TAP LOSS ADJUSTOR TRAVEL REIMBURSEMENT            </t>
  </si>
  <si>
    <t xml:space="preserve">NON AUTOMATED TAP LOSS ADJSTR CONTRACTOR          </t>
  </si>
  <si>
    <t xml:space="preserve">NON AUTOMATED TAP LOSS ADJSTR TRVL REIMB          </t>
  </si>
  <si>
    <t xml:space="preserve">BIOFUEL INFRASTRUCTURE PROGRAM                    </t>
  </si>
  <si>
    <t xml:space="preserve">BIP COLLECTION OF INTEREST                        </t>
  </si>
  <si>
    <t xml:space="preserve">GENERAL SALES MANAGER CONTRACT SUPPORT            </t>
  </si>
  <si>
    <t xml:space="preserve">ARC PROGRAM-COUNTY PILOT COVERAGE                 </t>
  </si>
  <si>
    <t xml:space="preserve">GEOGRAPHIC DISADVANTAGED PROGRAM                  </t>
  </si>
  <si>
    <t xml:space="preserve">MARKET FACILITATION PROGRAM - CROPS               </t>
  </si>
  <si>
    <t xml:space="preserve">MARKET FACILITATION PROGRAM - DAHG                </t>
  </si>
  <si>
    <t xml:space="preserve">MARKET FACILITATION PROG-SPECIALTY CROPS          </t>
  </si>
  <si>
    <t xml:space="preserve">FOOD PURCHASE AND DISTRIBUTION                    </t>
  </si>
  <si>
    <t xml:space="preserve">AGRICULTURAL TRADE PROMOTION                      </t>
  </si>
  <si>
    <t xml:space="preserve">DIS/WH2 2019 WFHURRINDEMP                         </t>
  </si>
  <si>
    <t xml:space="preserve">TMP/MFP 2019 NON SPECIALTY CROPS                  </t>
  </si>
  <si>
    <t xml:space="preserve">TMP/MFP 2019 SPECIALITY CROPS                     </t>
  </si>
  <si>
    <t xml:space="preserve">TMP/MFP 2019 LIVESTOCK                            </t>
  </si>
  <si>
    <t xml:space="preserve">TMP/MFP 2019 NON-SPECIALITY CROPS-A               </t>
  </si>
  <si>
    <t xml:space="preserve">WML/WML 19 WHIP MILK LOSS                         </t>
  </si>
  <si>
    <t xml:space="preserve">PECAN TREES - ADDTNL SUPLMNTL APPROP              </t>
  </si>
  <si>
    <t xml:space="preserve">FARM RANCHERS PROGRAM                             </t>
  </si>
  <si>
    <t xml:space="preserve">WHIP PLUS 3 ASSISTANCE                            </t>
  </si>
  <si>
    <t xml:space="preserve">WHIP - SUGAR BEET COOPERATIVES                    </t>
  </si>
  <si>
    <t xml:space="preserve">SEAFOOD TRADE RELIEF PROGRAM                      </t>
  </si>
  <si>
    <t xml:space="preserve">QUALITY LOSS ADJUSTMENT PROGRAM                   </t>
  </si>
  <si>
    <t xml:space="preserve">EMERGENCY LIVESTOCK RELIEF PROGRAM                </t>
  </si>
  <si>
    <t xml:space="preserve">NAP REGULAR WEB-BASED                             </t>
  </si>
  <si>
    <t xml:space="preserve">CRP - MISACTION/MISINFORMATION                    </t>
  </si>
  <si>
    <t xml:space="preserve">CIB-FRMLY RBI WEBBASE W_MOBLIG                    </t>
  </si>
  <si>
    <t xml:space="preserve">MONITOR,ASSESS,EVALUATE-CRP TECH ASSIST           </t>
  </si>
  <si>
    <t xml:space="preserve">CRP PAYMENT - ANNUAL RENTAL                       </t>
  </si>
  <si>
    <t xml:space="preserve">CRP - EMERGENCY FORESTRY ANNUAL RENTAL            </t>
  </si>
  <si>
    <t xml:space="preserve">CRP ENVIRON IMPACT STATEMENT TECH ASSIST          </t>
  </si>
  <si>
    <t xml:space="preserve">AUTO CRP - COST SHARES                            </t>
  </si>
  <si>
    <t xml:space="preserve">CRP COST-SHARE WEB-BASED - COF                    </t>
  </si>
  <si>
    <t xml:space="preserve">CRP INCENTIVE - WETLAND RESTORATION               </t>
  </si>
  <si>
    <t xml:space="preserve">CRP COMMON INCENTIVE                              </t>
  </si>
  <si>
    <t xml:space="preserve">CRP TRANSITION INCENTIVE                          </t>
  </si>
  <si>
    <t xml:space="preserve">CRP OUTREACH AND TECHNICAL ASSISTANCE             </t>
  </si>
  <si>
    <t xml:space="preserve">CRP ARCHAEOLOGICAL SURVEYS                        </t>
  </si>
  <si>
    <t xml:space="preserve">CRP TRANSITION INCENTIVES PRGM                    </t>
  </si>
  <si>
    <t xml:space="preserve">CRP HONEY BEE INCENTIVE PAYMNTS                   </t>
  </si>
  <si>
    <t xml:space="preserve">CRP HONEY BEE TECHNICAL ASSISTANCE                </t>
  </si>
  <si>
    <t xml:space="preserve">TREE THINNING INCENTIVE                           </t>
  </si>
  <si>
    <t xml:space="preserve">CHESAPEAKE BAY INCENTIVE                          </t>
  </si>
  <si>
    <t xml:space="preserve">TREE THINNING INCENTIVE PROGRAM                   </t>
  </si>
  <si>
    <t xml:space="preserve">CRP FOREST INVENTORY PILOT PROGRAM                </t>
  </si>
  <si>
    <t xml:space="preserve">CRP FOREST MANAGEMENT INCENTIVE                   </t>
  </si>
  <si>
    <t xml:space="preserve">CRP PRACTICE INCENTIVES PAYMENT                   </t>
  </si>
  <si>
    <t xml:space="preserve">CRP CLEAR30 MAINT PRGM                            </t>
  </si>
  <si>
    <t xml:space="preserve">CRP - CONTINUOUS PIP                              </t>
  </si>
  <si>
    <t xml:space="preserve">CFAPCARES                                         </t>
  </si>
  <si>
    <t xml:space="preserve">CFAPCARES2                                        </t>
  </si>
  <si>
    <t xml:space="preserve">CFAPCARES2.1                                      </t>
  </si>
  <si>
    <t xml:space="preserve">CFAP3 - LTU                                       </t>
  </si>
  <si>
    <t xml:space="preserve">CFAP3 - TUP                                       </t>
  </si>
  <si>
    <t xml:space="preserve">CFAPCCCCA                                         </t>
  </si>
  <si>
    <t xml:space="preserve">CFAPCCA2                                          </t>
  </si>
  <si>
    <t xml:space="preserve">CARES ACT (OLP)                                   </t>
  </si>
  <si>
    <t xml:space="preserve">CORONAVIRUS AID, CCC CHARTER ACT (OLP)            </t>
  </si>
  <si>
    <t xml:space="preserve">LOAN DEFICIENCY - BARLEY                          </t>
  </si>
  <si>
    <t xml:space="preserve">LOAN DEFICIENCY - LENTILS, DRY                    </t>
  </si>
  <si>
    <t xml:space="preserve">LDP ACRS WIRES                                    </t>
  </si>
  <si>
    <t xml:space="preserve">LOAN DEFICIENCY - CORN                            </t>
  </si>
  <si>
    <t xml:space="preserve">LDP WEB PAYMENTS-FUNDS CONTROLLED                 </t>
  </si>
  <si>
    <t xml:space="preserve">ACREAGE GRAZING PAYMENTS - OATS                   </t>
  </si>
  <si>
    <t xml:space="preserve">GRAZE OUT THRU WEB BASED ELDP                     </t>
  </si>
  <si>
    <t xml:space="preserve">LOAD IN CHARGES - PEANUTS                         </t>
  </si>
  <si>
    <t xml:space="preserve">AUDIT PAYMENT                                     </t>
  </si>
  <si>
    <t xml:space="preserve">ONLINE MARKETING SERVICE                          </t>
  </si>
  <si>
    <t xml:space="preserve">ENVIRONMENTAL REVIEW ASSESSMENT TRAIN             </t>
  </si>
  <si>
    <t xml:space="preserve">HISTORIC PRESERVATION COMPLIANCE                  </t>
  </si>
  <si>
    <t xml:space="preserve">CONTRACT-CCC FINANCIAL STATEMENT&amp;ACCTING          </t>
  </si>
  <si>
    <t xml:space="preserve">AUDIT READINESS                                   </t>
  </si>
  <si>
    <t xml:space="preserve">SUBSCRIPTION DTN SERV PRICE DISCOVER OP           </t>
  </si>
  <si>
    <t xml:space="preserve">FARM APP SERV TECH COTTON MGMT SYSTEMS            </t>
  </si>
  <si>
    <t xml:space="preserve">GIS SUPPORT AND MODERNIZATION                     </t>
  </si>
  <si>
    <t xml:space="preserve">ELDP PRICE SUPPORT SYSTEM SUPPORT                 </t>
  </si>
  <si>
    <t xml:space="preserve">AMA ORGANIC COST SHARE - WILD CROPS               </t>
  </si>
  <si>
    <t xml:space="preserve">AMA GRANT                                         </t>
  </si>
  <si>
    <t xml:space="preserve">CCC ORGANIC COST SHARE - CROPS                    </t>
  </si>
  <si>
    <t xml:space="preserve">CCC GRANT                                         </t>
  </si>
  <si>
    <t xml:space="preserve">CCC ORGANIC COST SHARE FEES - HANDLING            </t>
  </si>
  <si>
    <t xml:space="preserve">HAY GRAZING                                       </t>
  </si>
  <si>
    <t xml:space="preserve">HAY GRAZING, MANAGED                              </t>
  </si>
  <si>
    <t xml:space="preserve">NONEMGNCY HAYING/GRAZING DC                       </t>
  </si>
  <si>
    <t xml:space="preserve">CRP - REDUCTION                                   </t>
  </si>
  <si>
    <t xml:space="preserve">CORN INVENTORY SALE                               </t>
  </si>
  <si>
    <t xml:space="preserve">LIQUIDATED DAMAGES - NON-INSURED ASSIST           </t>
  </si>
  <si>
    <t xml:space="preserve">LIQUIDATED DAMAGES - CRP                          </t>
  </si>
  <si>
    <t xml:space="preserve">BCAP LIQUIDATED DAMAGES                           </t>
  </si>
  <si>
    <t xml:space="preserve">MARKET ACCESS PROGRAM                             </t>
  </si>
  <si>
    <t xml:space="preserve">HAZARDOUS WASTE TREATMENT SYSTEMS                 </t>
  </si>
  <si>
    <t xml:space="preserve">NON-SECTION 11 HAZARDOUS WASTE COSTS              </t>
  </si>
  <si>
    <t xml:space="preserve">HAZ WASTE REM-KANSAS DEPT NATURAL RES             </t>
  </si>
  <si>
    <t xml:space="preserve">HAZ WASTE REM MISSOURI DEPT NATURAL RES           </t>
  </si>
  <si>
    <t xml:space="preserve">HAZ WASTE REM NEBRASKA DEPT ENVIR QUAL            </t>
  </si>
  <si>
    <t xml:space="preserve">HAZARDOUS WASTE JUDGEMENT SETTLEMENT              </t>
  </si>
  <si>
    <t xml:space="preserve">HAZARDOUS WASTE JUDGEMENT INTEREST                </t>
  </si>
  <si>
    <t xml:space="preserve">PRIORITY TRADE FUND                               </t>
  </si>
  <si>
    <t xml:space="preserve">QUALITY SAMPLES PROGRAM                           </t>
  </si>
  <si>
    <t xml:space="preserve">EXPORT MARKET DEVELOPMENT PAYMENT                 </t>
  </si>
  <si>
    <t xml:space="preserve">EMERGING MARKETS PROGRAM                          </t>
  </si>
  <si>
    <t xml:space="preserve">REMOTE SENSING ACTIVITIES                         </t>
  </si>
  <si>
    <t xml:space="preserve">INTERNATIONAL FOOD AID CONFERENCE                 </t>
  </si>
  <si>
    <t xml:space="preserve">INDEMNITY PAYMENT - DAIRY                         </t>
  </si>
  <si>
    <t xml:space="preserve">DIPP WEB-BASED                                    </t>
  </si>
  <si>
    <t xml:space="preserve">MARGIN PROTECTION PROGRAM - DAIRY                 </t>
  </si>
  <si>
    <t xml:space="preserve">MARGIN PROTECTION - ADMINISTRATIVE FEE            </t>
  </si>
  <si>
    <t xml:space="preserve">MARGIN PROTECTION - PREMIUM FEE                   </t>
  </si>
  <si>
    <t xml:space="preserve">MARGIN PROTECTION - PREMIUM REFUND                </t>
  </si>
  <si>
    <t xml:space="preserve">MARGIN PROTECTION  - DAIRY                        </t>
  </si>
  <si>
    <t xml:space="preserve">DAIRY MARGIN COVERAGE-PREMIUM REPAYMENTS          </t>
  </si>
  <si>
    <t xml:space="preserve">DAIRY MARGIN COVERAGE ADM FEE                     </t>
  </si>
  <si>
    <t xml:space="preserve">DAIRY MARGIN COVERAGE PREM FEE                    </t>
  </si>
  <si>
    <t xml:space="preserve">DAIRY MARGIN COVERAGE PROGRAM                     </t>
  </si>
  <si>
    <t xml:space="preserve">DAIRY MARGIN COVERAGE PREMIUM REFUND              </t>
  </si>
  <si>
    <t xml:space="preserve">DMC PRGM-SUPPLEMENTAL                             </t>
  </si>
  <si>
    <t xml:space="preserve">DMC PRGM-SUPLMNTL PREMIUM FEE                     </t>
  </si>
  <si>
    <t xml:space="preserve">FLP DIRECT ARPA LOAN REPAYMENT-NON-AUTO           </t>
  </si>
  <si>
    <t xml:space="preserve">FSFL ARPA LOAN REPAYMENT-NON-AUTOMATED            </t>
  </si>
  <si>
    <t xml:space="preserve">FLP GUARANTEED ARPA LOAN RPYMNT-NON-AUTO          </t>
  </si>
  <si>
    <t xml:space="preserve">PANDEMIC ASST-TIMBER HARVESTERS/HAULERS           </t>
  </si>
  <si>
    <t xml:space="preserve">PANDEMIC LIVESTOCK INDEMNITY PROGRAM              </t>
  </si>
  <si>
    <t xml:space="preserve">PANDEMIC ASSISTANCE REVENUE PROGRAM               </t>
  </si>
  <si>
    <t xml:space="preserve">ORGANIC &amp; TRANSITIONAL EDU &amp; CERT PRGM            </t>
  </si>
  <si>
    <t xml:space="preserve">SPOT MARKET HOG PANDEMIC PROGRAM                  </t>
  </si>
  <si>
    <t xml:space="preserve">FOOD SAFETY CERTFCTN-SPECIALITY CROPS             </t>
  </si>
  <si>
    <t xml:space="preserve">FOOD SEC COMM RSRV APPROP                         </t>
  </si>
  <si>
    <t xml:space="preserve">FOOD FOR PEACE TITLE II - VEGETABLE OIL           </t>
  </si>
  <si>
    <t xml:space="preserve">FOOD SECURITY RESERVE - WHEAT SOY BLEND           </t>
  </si>
  <si>
    <t xml:space="preserve">AMS SECT32A SPEC FRUIT &amp; VEG DIRECT CITE          </t>
  </si>
  <si>
    <t xml:space="preserve">AMS SECTION 32R DIRECT CITE                       </t>
  </si>
  <si>
    <t xml:space="preserve">AMS SECTION 32 DIRECT CITE                        </t>
  </si>
  <si>
    <t xml:space="preserve">VESSEL LOADING OBSERVATIONS PROGRAM               </t>
  </si>
  <si>
    <t xml:space="preserve">FOOD FOR EDUCATION 12X2903 DIRECT CITE            </t>
  </si>
  <si>
    <t xml:space="preserve">FOOD SECURITY RESERVE STORAGE                     </t>
  </si>
  <si>
    <t xml:space="preserve">FOOD FOR PROGRESS - POTATOES, DEHYDRATED          </t>
  </si>
  <si>
    <t xml:space="preserve">FOOD FOR PROGRESS - TRANSPORTATION                </t>
  </si>
  <si>
    <t xml:space="preserve">FOOD FOR PROGRESS - ADMINISTRATION                </t>
  </si>
  <si>
    <t xml:space="preserve">TITLE 2 GRANT,FOOD FOR PEACE-FOOD BARS            </t>
  </si>
  <si>
    <t xml:space="preserve">FOOD FOR PROGRESS - ADMINISTRATIVE COSTS          </t>
  </si>
  <si>
    <t xml:space="preserve">FOOD FOR EDUCATION PROGRAM                        </t>
  </si>
  <si>
    <t xml:space="preserve">FNS SECTION 17 CAP                                </t>
  </si>
  <si>
    <t xml:space="preserve">FNS SECTION 311                                   </t>
  </si>
  <si>
    <t xml:space="preserve">FNS 4A FOOD STAMPS                                </t>
  </si>
  <si>
    <t xml:space="preserve">FNS SECTION 4A DA                                 </t>
  </si>
  <si>
    <t xml:space="preserve">FNS SECTION 104 FOOD STAMPS                       </t>
  </si>
  <si>
    <t xml:space="preserve">FNS SECTION 6E                                    </t>
  </si>
  <si>
    <t xml:space="preserve">TITLE II GRANTS,FOOD FOR PEACE-SOYBEANS           </t>
  </si>
  <si>
    <t xml:space="preserve">FNS SECTION 104-ADMINISTRATION                    </t>
  </si>
  <si>
    <t xml:space="preserve">FFPT2GARP - DEFATTED SOY FLOUR                    </t>
  </si>
  <si>
    <t xml:space="preserve">TITLE II GRANTS, FOOD FOR PEACE                   </t>
  </si>
  <si>
    <t xml:space="preserve">TITLE II GRANTS, FOOD FOR PEACE-UKRAINE           </t>
  </si>
  <si>
    <t xml:space="preserve">0ITLE II GRANTS, FOOD FOR PEACE-UKRAINE           </t>
  </si>
  <si>
    <t xml:space="preserve">FNS SECTION 104 TEFAP                             </t>
  </si>
  <si>
    <t xml:space="preserve">FNS SECTION 104 TEFAP ADMIN                       </t>
  </si>
  <si>
    <t xml:space="preserve">FCC/OTN TRANSPORTATION COSTS FY19                 </t>
  </si>
  <si>
    <t xml:space="preserve">FNS SECTION 17C                                   </t>
  </si>
  <si>
    <t xml:space="preserve">FNS SECTION104 TEFAP                              </t>
  </si>
  <si>
    <t xml:space="preserve">FNS SECTION 104-TEFAP ADMIN                       </t>
  </si>
  <si>
    <t xml:space="preserve">TRANSPTN COSTS FOR SINGLE YR AGRMNTS              </t>
  </si>
  <si>
    <t xml:space="preserve">INTEREST - COTTON, SPECIAL LOAN                   </t>
  </si>
  <si>
    <t>ARCPLC</t>
  </si>
  <si>
    <t>BCAP</t>
  </si>
  <si>
    <t>LDP</t>
  </si>
  <si>
    <t>MAL</t>
  </si>
  <si>
    <t>MFP</t>
  </si>
  <si>
    <t>NAP</t>
  </si>
  <si>
    <t>Accounting Program Description</t>
  </si>
  <si>
    <t>Program Code</t>
  </si>
  <si>
    <t>Program</t>
  </si>
  <si>
    <t>PARP or ERP</t>
  </si>
  <si>
    <t>WHIP</t>
  </si>
  <si>
    <t>1A)  Recording State:</t>
  </si>
  <si>
    <t>1B)  Recording County:</t>
  </si>
  <si>
    <t>2A) Name:</t>
  </si>
  <si>
    <t>2B) Address:</t>
  </si>
  <si>
    <t>2D)  Phone Number:</t>
  </si>
  <si>
    <t>2C)  City, State and Zip Code:</t>
  </si>
  <si>
    <t>Sales of agricultural commodities resulting from value added through post-production activities if reported on Schedule C
Commodities not grown in the U.S. 
Inventory carried over from prior tax year.</t>
  </si>
  <si>
    <t>Animals for consumption by the owner, lessee, or contract grower 
Eggs 
Milk 
Mink including pelts 
Revenue from animals for show, sport, or recreational purposes 
Wild free-roaming animals 
Revenue from raised breeding livestock (Schedule 4797 Part, Column (d) or (g) or other information that could be reported on a Schedule F</t>
  </si>
  <si>
    <t>Per-unit allocations paid to patrons for gross grain sales.</t>
  </si>
  <si>
    <t xml:space="preserve">The taxable amount of cooperative distributions directly related to the sale of eligible crops produced by the applicant.
</t>
  </si>
  <si>
    <t>14A)</t>
  </si>
  <si>
    <t>Federal and State gas/fuel tax credits
 Income from by-passed (unharvested) acres
 Income from a pass-through entity such as an S Corporation or LLC
 Certificate Exchanges
 Net gain from hedging or speculation
 Wages, salaries, and tips
 Cash rent
 Rental of equipment or supplies
 Revenue earned as a contract producer</t>
  </si>
  <si>
    <t>Total Allowable Revenue for ERP:</t>
  </si>
  <si>
    <t>Master list of program years</t>
  </si>
  <si>
    <t>For the disaster year only. Emergency Relief Program ERP Phase 1 payments issued to another person or entity for the applicant's share of an eligible crop, regardless of the tax year in which the payment would be reported to the IRS</t>
  </si>
  <si>
    <t>Market Facilitation Program (MFP) payments.</t>
  </si>
  <si>
    <t>Market Loan Gains (MLG) - repayment of Commodity Credit Corporation (CCC) loan less than the original amount payments.</t>
  </si>
  <si>
    <t>Agriculture Risk Coverage (ARC) and Price Loss Coverage (PLC) Program  payments.</t>
  </si>
  <si>
    <t>Biomass Crop Assistance Program (BCAP)  payments.</t>
  </si>
  <si>
    <t>Loan Deficiency Payment (LDP) Program  payments.</t>
  </si>
  <si>
    <t xml:space="preserve"> Allowable revenue from CCC loans reported under election if elected to be treated as income and reported to IRS.
</t>
  </si>
  <si>
    <r>
      <t xml:space="preserve">Payments issued through grant agreements with FSA for losses of </t>
    </r>
    <r>
      <rPr>
        <b/>
        <u/>
        <sz val="12"/>
        <color rgb="FF000000"/>
        <rFont val="Calibri"/>
        <family val="2"/>
      </rPr>
      <t>eligible crops</t>
    </r>
    <r>
      <rPr>
        <b/>
        <sz val="12"/>
        <color rgb="FF000000"/>
        <rFont val="Calibri"/>
        <family val="2"/>
      </rPr>
      <t>.</t>
    </r>
  </si>
  <si>
    <t>2017 Wildfire and Hurricanes Indemnity Program (WHIP) Payments- Impacts Benchmark Year Revenue (2018, 2019).</t>
  </si>
  <si>
    <t>Exclude Custom Hire</t>
  </si>
  <si>
    <t>Other revenue directly related to the production of agricultural commodities that IRS requires the applicant to report as income, not included above.</t>
  </si>
  <si>
    <r>
      <t xml:space="preserve">Sales of </t>
    </r>
    <r>
      <rPr>
        <b/>
        <u/>
        <sz val="12"/>
        <color rgb="FF000000"/>
        <rFont val="Calibri"/>
        <family val="2"/>
      </rPr>
      <t xml:space="preserve">eligible crops </t>
    </r>
    <r>
      <rPr>
        <b/>
        <sz val="12"/>
        <color rgb="FF000000"/>
        <rFont val="Calibri"/>
        <family val="2"/>
      </rPr>
      <t>produced by the applicant resulting from value added through post - production activities for the applicable year.</t>
    </r>
  </si>
  <si>
    <r>
      <t xml:space="preserve"> Allowable revenue from sales of </t>
    </r>
    <r>
      <rPr>
        <b/>
        <u/>
        <sz val="12"/>
        <color rgb="FF000000"/>
        <rFont val="Calibri"/>
        <family val="2"/>
      </rPr>
      <t xml:space="preserve">eligible crops </t>
    </r>
    <r>
      <rPr>
        <b/>
        <sz val="12"/>
        <color rgb="FF000000"/>
        <rFont val="Calibri"/>
        <family val="2"/>
      </rPr>
      <t>raised and sold in the United States, sales of agriculture commodities, and sales of aquatic species.</t>
    </r>
  </si>
  <si>
    <t xml:space="preserve">Allowable revenue from the taxable amount of cooperative distributions directly related to the sale of eligible crops produced by the applicant </t>
  </si>
  <si>
    <t>15A)</t>
  </si>
  <si>
    <t>SECTION F – ELIGIBLE YIELD BASED CROPS/COMMODITIES</t>
  </si>
  <si>
    <t>ELIGIBLE YIELD BASED CROPS/COMMODITIES</t>
  </si>
  <si>
    <t>ELIGIBLE VALUE ADDED BASED COMMODITIES</t>
  </si>
  <si>
    <t>Eligible Value Added Commodities</t>
  </si>
  <si>
    <t>Total Expected Revenue</t>
  </si>
  <si>
    <t>Expected Acres</t>
  </si>
  <si>
    <t>SECTION G – ELIGIBLE INVENTORY BASED CROPS/COMMODITIES</t>
  </si>
  <si>
    <t>ELIGIBLE INVENTORY BASED CROPS/COMMODITIES</t>
  </si>
  <si>
    <t>5. Select Disaster Year:</t>
  </si>
  <si>
    <t xml:space="preserve">OR  </t>
  </si>
  <si>
    <t>YES</t>
  </si>
  <si>
    <t>NO</t>
  </si>
  <si>
    <t>If “NO”, continue to Item 7</t>
  </si>
  <si>
    <t xml:space="preserve">6. Are you a new producer in 2020 or 2021 that did not have any allowable gross revenue in 2018 or 2019?
</t>
  </si>
  <si>
    <t>If “NO”, continue to Item 8</t>
  </si>
  <si>
    <t xml:space="preserve">8. Do you have allowable gross revenue in 2018 or 2019, but your operation has undergone an increase in operating capacity from Benchmark Year to Disaster Year?
</t>
  </si>
  <si>
    <t>If “NO”, complete Section C and Section D, and then complete Section K</t>
  </si>
  <si>
    <t>Benchmark</t>
  </si>
  <si>
    <t>item 1</t>
  </si>
  <si>
    <t>item 2</t>
  </si>
  <si>
    <t>item 3</t>
  </si>
  <si>
    <t>Item 4</t>
  </si>
  <si>
    <t>item 5</t>
  </si>
  <si>
    <t>item 6</t>
  </si>
  <si>
    <t>Item 7</t>
  </si>
  <si>
    <t>As food for human or livestock consumption,
For industrial or biomass uses
As fish raised as feed for fish that are consumed by humans
As ornamental fish propagated and reared in an aquatic medium</t>
  </si>
  <si>
    <t>• 
•
•
•</t>
  </si>
  <si>
    <t xml:space="preserve">Sales of eligible crops grown and sold in the United States by the applicant.
</t>
  </si>
  <si>
    <t xml:space="preserve">• </t>
  </si>
  <si>
    <t xml:space="preserve">Conservation Program Payments
Dairy Margin Coverage (DMC) Program
 Marketing Assistance Loan (MAL)
</t>
  </si>
  <si>
    <t>•
•
•</t>
  </si>
  <si>
    <t>Producer Information</t>
  </si>
  <si>
    <t>Form 1</t>
  </si>
  <si>
    <t>Form 2</t>
  </si>
  <si>
    <t>Total</t>
  </si>
  <si>
    <t>Second Form Benchmark</t>
  </si>
  <si>
    <t>2021 Crop Year Benchmark</t>
  </si>
  <si>
    <t>Adjustments</t>
  </si>
  <si>
    <t>1st supplemental</t>
  </si>
  <si>
    <t>2nd supplemental</t>
  </si>
  <si>
    <t>5A)</t>
  </si>
  <si>
    <t>5B)</t>
  </si>
  <si>
    <t>5C)</t>
  </si>
  <si>
    <t>Actual</t>
  </si>
  <si>
    <t xml:space="preserve"> Form Benchmark</t>
  </si>
  <si>
    <t>Disaster Year for Adjustment</t>
  </si>
  <si>
    <t>6)</t>
  </si>
  <si>
    <t>Schedule F Line 1C Sales of purchased livestock and other resale items,” or information that could be reported on a Scheduled F"</t>
  </si>
  <si>
    <t xml:space="preserve">7) </t>
  </si>
  <si>
    <t>Exclude Revenue From:</t>
  </si>
  <si>
    <t>Comments</t>
  </si>
  <si>
    <t>Schedule F Line 2, “Sales of livestock, produce, grains, and other products you raised,” or information that could be reported on a Schedule F</t>
  </si>
  <si>
    <t>9)</t>
  </si>
  <si>
    <t>8)</t>
  </si>
  <si>
    <t>10)</t>
  </si>
  <si>
    <t xml:space="preserve"> Schedule F Line 3a, ““Cooperative distributions,” Form 1099-PATR, or information that could be reported on a Schedule F</t>
  </si>
  <si>
    <t>Schedule F Line 8,“Other income, including federal and state gasoline or fuel tax credit or refund,” or information that could be reported on a Schedule F.</t>
  </si>
  <si>
    <t>Schedule F Line 7, “Custom hire (machine work) income,” or information that could be reported on a Schedule F.</t>
  </si>
  <si>
    <t>Schedule F Line 6, “Crop insurance proceeds and federal crop disaster payments” or information that could be reported on a Schedule F.</t>
  </si>
  <si>
    <t>Distributions that are not directly related to the sale of eligible crops that are not produced by the applicant.</t>
  </si>
  <si>
    <t>Disaster year associated to the applicable years revenue?</t>
  </si>
  <si>
    <t>Schedule F Line 4a, “Agricultural Program Payments,“ Form 1099-G, or information that could be reported on a Schedule F</t>
  </si>
  <si>
    <t>10C)</t>
  </si>
  <si>
    <t>10D)</t>
  </si>
  <si>
    <t>10E)</t>
  </si>
  <si>
    <t>10F)</t>
  </si>
  <si>
    <t>Schedule F Line 5a - 5c, “Commodity Credit Corporation (CCC) loans reported under election,” Form 1099-A, or information that could be reported on a Schedule F</t>
  </si>
  <si>
    <t>11)</t>
  </si>
  <si>
    <t xml:space="preserve">12) </t>
  </si>
  <si>
    <t>12C)</t>
  </si>
  <si>
    <t>12G)</t>
  </si>
  <si>
    <t>13)</t>
  </si>
  <si>
    <t xml:space="preserve">14)  </t>
  </si>
  <si>
    <t>15)</t>
  </si>
  <si>
    <r>
      <t xml:space="preserve">Grants from the Department of Commerce, National Oceanic and Atmospheric Administration (NOAA), and State program funds for the direct loss of eligible crops or the loss of revenue for </t>
    </r>
    <r>
      <rPr>
        <b/>
        <u/>
        <sz val="12"/>
        <color theme="1"/>
        <rFont val="Calibri"/>
        <family val="2"/>
      </rPr>
      <t>eligible crops</t>
    </r>
    <r>
      <rPr>
        <b/>
        <sz val="12"/>
        <color theme="1"/>
        <rFont val="Calibri"/>
        <family val="2"/>
      </rPr>
      <t xml:space="preserve"> that could be reported on the schedule F.</t>
    </r>
  </si>
  <si>
    <r>
      <t>Emergency Assistance for Livestock, Honeybees, and Farm Raised Fish Program (ELAP) - payments</t>
    </r>
    <r>
      <rPr>
        <b/>
        <u/>
        <sz val="12"/>
        <color theme="1"/>
        <rFont val="Calibri"/>
        <family val="2"/>
      </rPr>
      <t xml:space="preserve"> specific to aquaculture</t>
    </r>
    <r>
      <rPr>
        <b/>
        <sz val="12"/>
        <color theme="1"/>
        <rFont val="Calibri"/>
        <family val="2"/>
      </rPr>
      <t>.</t>
    </r>
  </si>
  <si>
    <t>Did you suffer a production loss in  2020 or 2021 due to a qualifying disaster event for the Emergency Relief Program?</t>
  </si>
  <si>
    <t>Disaster Information</t>
  </si>
  <si>
    <t>Adjustment Applicability</t>
  </si>
  <si>
    <t>Allowable revenue from CCC loans reported under forfeit if elected to be treated as income and reported to IRS.</t>
  </si>
  <si>
    <t>Pandemic Assistance payments including, but not limited to:</t>
  </si>
  <si>
    <t>cost-share assistance
loss of buildings
livestock portion
Coronavirus Food Assistance Program (CFAP) 1
CFAP 2
Pandemic Livestock Indemnity Program (PLIP)
Spot Market Hog Pandemic Program (SMHP)</t>
  </si>
  <si>
    <t xml:space="preserve">•
•
•
•
•
•
•
</t>
  </si>
  <si>
    <t>OFSP</t>
  </si>
  <si>
    <t>Revenue Adjustments</t>
  </si>
  <si>
    <t>Crop Disaster Year:</t>
  </si>
  <si>
    <t>total</t>
  </si>
  <si>
    <t>Program Year</t>
  </si>
  <si>
    <t>Reported Revenue</t>
  </si>
  <si>
    <t>Gross Revenue Worksheet</t>
  </si>
  <si>
    <t>1A</t>
  </si>
  <si>
    <t>1B</t>
  </si>
  <si>
    <t>2A</t>
  </si>
  <si>
    <t>2B</t>
  </si>
  <si>
    <t>2C</t>
  </si>
  <si>
    <t>2D</t>
  </si>
  <si>
    <t>4A</t>
  </si>
  <si>
    <t>4B</t>
  </si>
  <si>
    <t>4C</t>
  </si>
  <si>
    <t>Name</t>
  </si>
  <si>
    <t>Enter the applicant's name.</t>
  </si>
  <si>
    <t>Address</t>
  </si>
  <si>
    <t>City, State, and Zip Code</t>
  </si>
  <si>
    <t>Enter the applicant's address.</t>
  </si>
  <si>
    <t>Enter the applicant's city, state, and zip code.</t>
  </si>
  <si>
    <t>Enter the applicant's phone number.</t>
  </si>
  <si>
    <t>Phone Number</t>
  </si>
  <si>
    <t>Using the dropdown, enter if the loss was for 2020, 2021 or 2020 &amp; 2021 crop years.
Note:  This will adjust information requested in the Disaster Information Section</t>
  </si>
  <si>
    <t>20XX Crop Year</t>
  </si>
  <si>
    <r>
      <rPr>
        <b/>
        <sz val="11"/>
        <rFont val="Arial"/>
        <family val="2"/>
      </rPr>
      <t xml:space="preserve">Note:  </t>
    </r>
    <r>
      <rPr>
        <sz val="11"/>
        <rFont val="Arial"/>
        <family val="2"/>
      </rPr>
      <t>XX is the applicable year the applicant is applying</t>
    </r>
  </si>
  <si>
    <t>Using the dropdown, enter the applicant’s recording State.
The recording State is the State where the payments will be issued for the applicant. This does not limit an applicant from going to only this State. The applicant can apply in any USDA Service Center in the USA, but the recording State will be assigned upon applying.</t>
  </si>
  <si>
    <t>Using the dropdown, enter the applicant’s recording county.
The recording county is the county where the payments will be issued for the applicant. This does not limit an applicant from going to only this county/State. The applicant can apply in any USDA Service Center in the USA, but the recording county will be assigned upon applying.</t>
  </si>
  <si>
    <t>2020 Crop year may only select 2020 or 2021</t>
  </si>
  <si>
    <t>Using the dropdown, enter the applicable revenue year you experienced a crop loss.
2021 Crop year may only select 2021 or 2022, but consecutively following the prior selection if multiple crop years are chosen</t>
  </si>
  <si>
    <t xml:space="preserve">Note:  </t>
  </si>
  <si>
    <t xml:space="preserve">Using the dropdown, select the applicable benchmark year (2018 or 2019)  that represents a typical year of revenue.
</t>
  </si>
  <si>
    <t>If answers to items 5A is yes, "Adjusted" will be the only option, if answers to items 5B or 5C is yes, users may select "Adjusted 2018 or Adjusted 2019 for the 521A Entry worksheet to allow adjustments.</t>
  </si>
  <si>
    <t>What is your % of Expected Revenue from Specialty &amp; High Value Crops for 20XX?</t>
  </si>
  <si>
    <t>Enter the percentage of allowable gross revenue for the 2020 disaster year that was derived from specialty and /high value crops, if applicable. </t>
  </si>
  <si>
    <t>Specialty crop means fruits, tree nuts, vegetables, culinary herbs and spices, medicinal plants, and nursery, floriculture, and horticulture crops. A list of common specialty crops identified by USDA’s Agricultural Marketing Service may be found at: https://www.ams.usda.gov/services/grants/scbgp/specialty-crop .   
High value crops include direct market crops, organic crops, and crops grown for a specific market in which specialized products can be sold resulting in an increased value compared to the typical market for the crops, such as soybeans intended for tofu production. </t>
  </si>
  <si>
    <t>Use the drop down to select "Yes" or "No".  If "Yes", you may complete the FSA-521A to potentially adjust the benchmark revenue.</t>
  </si>
  <si>
    <t>5A</t>
  </si>
  <si>
    <t>5B</t>
  </si>
  <si>
    <t>5C</t>
  </si>
  <si>
    <t>7A)</t>
  </si>
  <si>
    <t>System will display the program year (2020 ERP, 2021 ERP, 2021 &amp; 2022 ERP) for the revenue year selected above</t>
  </si>
  <si>
    <t>7A</t>
  </si>
  <si>
    <t>8A</t>
  </si>
  <si>
    <t>9A</t>
  </si>
  <si>
    <t>10A</t>
  </si>
  <si>
    <t>10B</t>
  </si>
  <si>
    <t>10C</t>
  </si>
  <si>
    <t>10D</t>
  </si>
  <si>
    <t>10E</t>
  </si>
  <si>
    <t>10F</t>
  </si>
  <si>
    <t>11A</t>
  </si>
  <si>
    <t>11B</t>
  </si>
  <si>
    <t>12A</t>
  </si>
  <si>
    <t>12B)</t>
  </si>
  <si>
    <t>12D)</t>
  </si>
  <si>
    <t>12E)</t>
  </si>
  <si>
    <t>12F)</t>
  </si>
  <si>
    <t>For the applicable revenue year with a program year indicated in item 6, enter the revenue as provided in the comments in the tool.</t>
  </si>
  <si>
    <t>Entry areas that are grayed out are not required to be completed.  Comments have items to include and exclude when calculating revenue.</t>
  </si>
  <si>
    <t>By left clicking on the shape the tool will open a sheet to record the payments that may be found on your 1099 or from Financial Inquiries</t>
  </si>
  <si>
    <t>No Entry Allowed</t>
  </si>
  <si>
    <t>Sales of eligible crops produced by the applicant resulting from value added through post - production activities for the applicable year.</t>
  </si>
  <si>
    <t xml:space="preserve"> Allowable revenue from sales of eligible crops raised and sold in the United States, sales of agriculture commodities, and sales of aquatic species.</t>
  </si>
  <si>
    <t>Emergency Assistance for Livestock, Honeybees, and Farm Raised Fish Program (ELAP) - payments specific to aquaculture.</t>
  </si>
  <si>
    <t>Payments issued through grant agreements with FSA for losses of eligible crops.</t>
  </si>
  <si>
    <t>Grants from the Department of Commerce, National Oceanic and Atmospheric Administration (NOAA), and State program funds for the direct loss of eligible crops or the loss of revenue for eligible crops that could be reported on the schedule F.</t>
  </si>
  <si>
    <t>System will total the entries above</t>
  </si>
  <si>
    <t>12B</t>
  </si>
  <si>
    <t>12C</t>
  </si>
  <si>
    <t>12D</t>
  </si>
  <si>
    <t>12E</t>
  </si>
  <si>
    <t>12F</t>
  </si>
  <si>
    <t>12G</t>
  </si>
  <si>
    <t>13A</t>
  </si>
  <si>
    <t>14A</t>
  </si>
  <si>
    <t>15A</t>
  </si>
  <si>
    <t xml:space="preserve"> Adjustments necessary using the FSA-521A that system will calculate, if applicable.</t>
  </si>
  <si>
    <t xml:space="preserve">What benchmark year (2018,2019) represents a typical year of revenue for 20XX? 
Or
What benchmark year (2018,2019) represents a typical year of revenue for 20XX? 
Or
Since you are a new producer the benchmark year will be set to adjusted.
</t>
  </si>
  <si>
    <t>Allowable Revenue Data Entry</t>
  </si>
  <si>
    <t>CCC-521A Data Entry</t>
  </si>
  <si>
    <t>CCC-521 Data Entry</t>
  </si>
  <si>
    <t>Enter the crop name, type, and intended use.
Ex.  Corn, YEL, GR</t>
  </si>
  <si>
    <t>Expected Yield</t>
  </si>
  <si>
    <t>Expected Price</t>
  </si>
  <si>
    <t>1.
Program Year</t>
  </si>
  <si>
    <t xml:space="preserve">2.
Benchmark Year </t>
  </si>
  <si>
    <t>3.
Reported Revenue</t>
  </si>
  <si>
    <t>4.
Adjustments</t>
  </si>
  <si>
    <t>6.
Disaster Year for Adjustment</t>
  </si>
  <si>
    <r>
      <t xml:space="preserve">7.
Commodity
</t>
    </r>
    <r>
      <rPr>
        <i/>
        <sz val="10"/>
        <color theme="1"/>
        <rFont val="Calibri"/>
        <family val="2"/>
        <scheme val="minor"/>
      </rPr>
      <t>(Crop/Type/Intened Use)</t>
    </r>
  </si>
  <si>
    <t>8.
Expected Acres</t>
  </si>
  <si>
    <r>
      <t xml:space="preserve">9.
Expected Yield
</t>
    </r>
    <r>
      <rPr>
        <i/>
        <sz val="10"/>
        <color theme="1"/>
        <rFont val="Calibri"/>
        <family val="2"/>
        <scheme val="minor"/>
      </rPr>
      <t>(per acre)</t>
    </r>
  </si>
  <si>
    <r>
      <t xml:space="preserve">10.
Unit of Measure
</t>
    </r>
    <r>
      <rPr>
        <i/>
        <sz val="10"/>
        <color theme="1"/>
        <rFont val="Calibri"/>
        <family val="2"/>
        <scheme val="minor"/>
      </rPr>
      <t>(For ex.  bu/ton/pound)</t>
    </r>
  </si>
  <si>
    <r>
      <t xml:space="preserve">11.
Expected  Price
</t>
    </r>
    <r>
      <rPr>
        <i/>
        <sz val="10"/>
        <color theme="1"/>
        <rFont val="Calibri"/>
        <family val="2"/>
        <scheme val="minor"/>
      </rPr>
      <t>(per unit of measure)</t>
    </r>
  </si>
  <si>
    <t>12.
Total Expected Revenue</t>
  </si>
  <si>
    <t>13.
Disaster Year for Adjustment</t>
  </si>
  <si>
    <t>14.
Eligible Value Added Commodities</t>
  </si>
  <si>
    <t>15.
Total Expected Revenue</t>
  </si>
  <si>
    <t>16.
Disaster Year for Adjustment</t>
  </si>
  <si>
    <t>17.
Eligible Inventory Based Commodities</t>
  </si>
  <si>
    <t>18.
Total Expected Revenue</t>
  </si>
  <si>
    <t>Displays program year from Gross Revenue Worksheet</t>
  </si>
  <si>
    <t>Benchmark Year</t>
  </si>
  <si>
    <t>Note:</t>
  </si>
  <si>
    <t>For adjustment to apply must select Adjusted, Adjusted 2018 or Adjusted in 2019 on the Gross Revenue worksheet item 4B.</t>
  </si>
  <si>
    <t>Displays benchmark year selected from Gross Revenue worksheet item 4B for the program year.</t>
  </si>
  <si>
    <t>Displays the amount of adjustments from information loaded in items 6 through 18 below.</t>
  </si>
  <si>
    <t>5.
Adjusted Benchmark Revenue</t>
  </si>
  <si>
    <t>Message of "No Adjustments Applied will display if the applicable crop year were not selected in item 4B for the program year.</t>
  </si>
  <si>
    <t>Adjusted Benchmark</t>
  </si>
  <si>
    <t>Calculates Reported Revenue (Item 3) plus any applicable adjustments  (Item 4)</t>
  </si>
  <si>
    <t>Using the dropdown, enter the crop  disaster year (2020 or 2021) for which an adjustment is required from item 1 about.</t>
  </si>
  <si>
    <t>Benchmark Year (item 2) must contain the word adjusted to populate on FSA-521A.</t>
  </si>
  <si>
    <t>Enter the expected acres that were not accommodated for when the reported revenue
Additions or decreases.</t>
  </si>
  <si>
    <t>Enter the yield you expected to receive before the disaster event for the acres in item 9.</t>
  </si>
  <si>
    <t>Enter the unit of measure for the commodity entered in item 8.
Ex. Bushels for corn</t>
  </si>
  <si>
    <t>Enter the price you expected to receive for the commodity listed in item 8.</t>
  </si>
  <si>
    <t>Item 8 X item 9 X item 11</t>
  </si>
  <si>
    <t>Enter the value added commodity name.</t>
  </si>
  <si>
    <t>Enter the revenue you expected to receive for the value based commodity</t>
  </si>
  <si>
    <t>Using Financial Inquiries enter the applicable payment amounts from the 1099, and any receivables, offsets, premiums, and service fees.</t>
  </si>
  <si>
    <t>FSA Payment Calculator</t>
  </si>
  <si>
    <t>1.
Program Category</t>
  </si>
  <si>
    <t>2.
Program Name</t>
  </si>
  <si>
    <t>Receivable/Offsets</t>
  </si>
  <si>
    <t>Net 20XX Payments</t>
  </si>
  <si>
    <t>4.
Reportable Income</t>
  </si>
  <si>
    <r>
      <t xml:space="preserve">5.
Receivables/Offsets
Note:  </t>
    </r>
    <r>
      <rPr>
        <i/>
        <sz val="11"/>
        <color theme="1"/>
        <rFont val="Calibri"/>
        <family val="2"/>
        <scheme val="minor"/>
      </rPr>
      <t>for NAP  include Service Fees and Producer Paid Premiums</t>
    </r>
  </si>
  <si>
    <t xml:space="preserve">Using the dropdown, select a program listed on the IRS-1099 Report
</t>
  </si>
  <si>
    <t>Enter the amount of revenue earned for the program year income from Financial Inquiries or the IRS-1099</t>
  </si>
  <si>
    <t>What representative revenue year did you experience a crop loss for crop year 20XX due to the qualifying disaster event?</t>
  </si>
  <si>
    <t>Crop insurance proceeds, less administrative fees and premiums.</t>
  </si>
  <si>
    <t>Noninsured Disaster Assistance Program (NAP) proceeds, less administrative fees and premiums.</t>
  </si>
  <si>
    <t>On Farm Storage Payments .</t>
  </si>
  <si>
    <t xml:space="preserve">The calculator will display  the program acronym based on ERP eligibility
</t>
  </si>
  <si>
    <t xml:space="preserve">The calculator will display if ERP requires a reduction.
</t>
  </si>
  <si>
    <t>Displays the Total Revenue entered in the Allowable Revenue Section on the Gross Revenue worksheet by Revenue Year selected.</t>
  </si>
  <si>
    <t>Eligible Yield Based Crops</t>
  </si>
  <si>
    <t>Eligible Value Added Based Crops</t>
  </si>
  <si>
    <t>Eligible Inventory Based Crops</t>
  </si>
  <si>
    <t>Sales of eligible crops grown by the applicant resulting from value added through post - production activities only if reported on Schedule F.
Examples of post-production activities include:
 • Grapes into wine
 • Strawberries into jam
Sales of aquatic species that are grown:</t>
  </si>
  <si>
    <r>
      <t>Crop insurance proceeds,</t>
    </r>
    <r>
      <rPr>
        <b/>
        <u/>
        <sz val="12"/>
        <color rgb="FF000000"/>
        <rFont val="Calibri"/>
        <family val="2"/>
      </rPr>
      <t xml:space="preserve"> less administrative fees and premiums</t>
    </r>
    <r>
      <rPr>
        <b/>
        <sz val="12"/>
        <color rgb="FF000000"/>
        <rFont val="Calibri"/>
        <family val="2"/>
      </rPr>
      <t>.</t>
    </r>
  </si>
  <si>
    <r>
      <t>Noninsured Disaster Assistance Program (NAP) proceeds,</t>
    </r>
    <r>
      <rPr>
        <b/>
        <u/>
        <sz val="12"/>
        <color rgb="FF000000"/>
        <rFont val="Calibri"/>
        <family val="2"/>
      </rPr>
      <t xml:space="preserve"> less administrative fees and premiums.</t>
    </r>
  </si>
  <si>
    <t>Yes, 2020 &amp; 2021</t>
  </si>
  <si>
    <t>Yes, 2020</t>
  </si>
  <si>
    <t>Yes, 2021</t>
  </si>
  <si>
    <t>decrease</t>
  </si>
  <si>
    <t>increase</t>
  </si>
  <si>
    <t>dropdown for adjustment</t>
  </si>
  <si>
    <t>Use the drop down to select "Yes, 2020 &amp; 2021", "Yes, 2020", "Yes, 2021"  or "No".  If "Yes", you may complete the FSA-521A to potentially adjust the benchmark revenue.</t>
  </si>
  <si>
    <r>
      <t xml:space="preserve">Do you have allowable revenue in 2018 or 2019, but your operation has undergone a decrease in operating capacity from Benchmark Year to Disaster Year?   
</t>
    </r>
    <r>
      <rPr>
        <b/>
        <sz val="11"/>
        <color theme="1"/>
        <rFont val="Arial"/>
        <family val="2"/>
      </rPr>
      <t>Note:</t>
    </r>
    <r>
      <rPr>
        <sz val="11"/>
        <color theme="1"/>
        <rFont val="Arial"/>
        <family val="2"/>
      </rPr>
      <t xml:space="preserve">  If "Yes" indicate the crop disaster year the decrease occurred.</t>
    </r>
  </si>
  <si>
    <r>
      <t xml:space="preserve">Do you have allowable revenue in 2018 or 2019, but your operation has undergone a </t>
    </r>
    <r>
      <rPr>
        <b/>
        <i/>
        <u/>
        <sz val="12"/>
        <color theme="1"/>
        <rFont val="Calibri"/>
        <family val="2"/>
        <scheme val="minor"/>
      </rPr>
      <t>decrease</t>
    </r>
    <r>
      <rPr>
        <b/>
        <i/>
        <sz val="12"/>
        <color theme="1"/>
        <rFont val="Calibri"/>
        <family val="2"/>
        <scheme val="minor"/>
      </rPr>
      <t xml:space="preserve"> in operating capacity from Benchmark Year to Disaster Year? 
Note:  If "Yes" indicate the crop disaster year the decrease occurred.</t>
    </r>
  </si>
  <si>
    <r>
      <t xml:space="preserve">Do you have allowable revenue in 2018 or 2019, but your operation has undergone an </t>
    </r>
    <r>
      <rPr>
        <b/>
        <i/>
        <u/>
        <sz val="12"/>
        <color theme="1"/>
        <rFont val="Calibri"/>
        <family val="2"/>
        <scheme val="minor"/>
      </rPr>
      <t>increase</t>
    </r>
    <r>
      <rPr>
        <b/>
        <i/>
        <sz val="12"/>
        <color theme="1"/>
        <rFont val="Calibri"/>
        <family val="2"/>
        <scheme val="minor"/>
      </rPr>
      <t xml:space="preserve"> in operating capacity from Benchmark Year to Disaster Year? 
Note:  If "Yes" indicate the crop disaster year the increase  occurred.</t>
    </r>
  </si>
  <si>
    <r>
      <t xml:space="preserve">Do you have allowable revenue in 2018 or 2019, but your operation has undergone an increase in operating capacity from Benchmark Year to Disaster Year? 
</t>
    </r>
    <r>
      <rPr>
        <b/>
        <sz val="11"/>
        <color theme="1"/>
        <rFont val="Arial"/>
        <family val="2"/>
      </rPr>
      <t xml:space="preserve">Note: </t>
    </r>
    <r>
      <rPr>
        <sz val="11"/>
        <color theme="1"/>
        <rFont val="Arial"/>
        <family val="2"/>
      </rPr>
      <t xml:space="preserve"> If "Yes" indicate the crop disaster year the increase occurred.</t>
    </r>
  </si>
  <si>
    <t>MARKETING ASSISTANCE LOANS - NON-RECOURSE INCLUDES SUPPLEMENTAL SUGAR</t>
  </si>
  <si>
    <t>MARKETING ASSISTANCE LOANS - RECOURSE</t>
  </si>
  <si>
    <t>WILDFIRE AND HURRICANE INDEMNITY PROGRAM</t>
  </si>
  <si>
    <t>NONINSURED CROP DISASTER ASSISTANCE PROGRAM</t>
  </si>
  <si>
    <t>MARKET FACILITATION PROGRAM - NON-SPECIALTY CROPS</t>
  </si>
  <si>
    <t>MARKET FACILITATION PROGRAM – SPECIALTY CROPS</t>
  </si>
  <si>
    <t>NONINSURED CROP DISASTER ASSISTANCE PROGRAM - BUY UP</t>
  </si>
  <si>
    <t>LOAN DEFICIENCY PAYMENT</t>
  </si>
  <si>
    <t>3.
Included in ERP Revenue</t>
  </si>
  <si>
    <t>EMERGENCY ASSISTANCE FOR LIVESTOCK, HONEY BEES, AND FARM-RAISED FISH</t>
  </si>
  <si>
    <t>ELAP - Aquaculture Only</t>
  </si>
  <si>
    <r>
      <rPr>
        <sz val="9"/>
        <rFont val="Arial"/>
        <family val="2"/>
      </rPr>
      <t xml:space="preserve">The Farm Service Agency </t>
    </r>
    <r>
      <rPr>
        <i/>
        <sz val="9"/>
        <rFont val="Arial"/>
        <family val="2"/>
      </rPr>
      <t xml:space="preserve">(FSA) </t>
    </r>
    <r>
      <rPr>
        <sz val="9"/>
        <rFont val="Arial"/>
        <family val="2"/>
      </rPr>
      <t>will make payments under ERP Phase 2 to eligible producers who meet the requirements of the program. The following information is needed in order for FSA to determine that the applicant is eligible to receive ERP Phase 2 assistance. By submitting this application, and upon approval by FSA, the applicant agrees:</t>
    </r>
  </si>
  <si>
    <t>AD-2047, Customer Data Worksheet</t>
  </si>
  <si>
    <t>The application will not be considered complete until the applicant has signed Item 27 and completed the FSA-522, Crop Insurance and/or NAP Coverage Agreement.</t>
  </si>
  <si>
    <t>Page 2 of 4</t>
  </si>
  <si>
    <t>13. 
COC Adjusted Benchmark Revenue</t>
  </si>
  <si>
    <t>11. 
COC Adjusted % of Expected Revenue  from Specialty &amp; High Value Crops</t>
  </si>
  <si>
    <t>14. 
COC Adjusted Disaster Year Revenue</t>
  </si>
  <si>
    <t>15. 
COC Approved or Disapproved</t>
  </si>
  <si>
    <t>12. 
COC Adjusted % of Expected Revenue from Other Crops</t>
  </si>
  <si>
    <t>23.
COC
Adjusted % of Expected Revenue from Other Crops</t>
  </si>
  <si>
    <t>I hereby sign and acknowledge under penalty of perjury in accordance with 28 U.S.C. § 1746 and 18 U.S.C. § 1621 that all information on this application, whether entered by me or by someone else on my behalf, is true and correct. I understand that if any information is determined to be in error, the application may be denied, and such errors may result in a determination of ineligibility in whole or in part.</t>
  </si>
  <si>
    <t>U.S. DEPARTMENT OF AGRICULTURE</t>
  </si>
  <si>
    <t xml:space="preserve">FSA-521 </t>
  </si>
  <si>
    <r>
      <rPr>
        <b/>
        <sz val="10"/>
        <color rgb="FF000000"/>
        <rFont val="Times New Roman"/>
        <family val="1"/>
      </rPr>
      <t>Total Actual Allowable Disaster Year Revenue</t>
    </r>
    <r>
      <rPr>
        <sz val="10"/>
        <color rgb="FF000000"/>
        <rFont val="Times New Roman"/>
        <family val="1"/>
      </rPr>
      <t xml:space="preserve"> (sum Items 17 through 23):</t>
    </r>
  </si>
  <si>
    <r>
      <rPr>
        <b/>
        <sz val="10"/>
        <color rgb="FF000000"/>
        <rFont val="Times New Roman"/>
        <family val="1"/>
      </rPr>
      <t>Total Actual Allowable Benchmark Year Revenue</t>
    </r>
    <r>
      <rPr>
        <sz val="10"/>
        <color rgb="FF000000"/>
        <rFont val="Times New Roman"/>
        <family val="1"/>
      </rPr>
      <t xml:space="preserve"> (sum Items 9 through 15):</t>
    </r>
  </si>
  <si>
    <t xml:space="preserve">Allowable revenue CCC loans reported under election if elected to be treated as income and reported to IRS when all or part of the production is used as collateral to secure the loan; and forfeited CCC loans
</t>
  </si>
  <si>
    <t>CCC loans reported under election if elected to be treated as income and reported to IRS when all or part of the production is used as collateral to secure the loan.
Forfeited loans.</t>
  </si>
  <si>
    <t>Item 8</t>
  </si>
  <si>
    <t>•
• 
•
•
•
•
•
•</t>
  </si>
  <si>
    <t>2020 Crop Year Benchmark</t>
  </si>
  <si>
    <t>•
•
•
• 
•
•
•</t>
  </si>
  <si>
    <t>•
•</t>
  </si>
  <si>
    <t>•
•</t>
  </si>
  <si>
    <t>Seafood Trade Relief Program (STRP)</t>
  </si>
  <si>
    <t>10G)</t>
  </si>
  <si>
    <t>STRP</t>
  </si>
  <si>
    <t>•
•    
•</t>
  </si>
  <si>
    <r>
      <rPr>
        <b/>
        <sz val="8"/>
        <rFont val="Arial"/>
        <family val="2"/>
      </rPr>
      <t xml:space="preserve">U.S. DEPARTMENT OF AGRICULTURE
Farm Service Agency
</t>
    </r>
    <r>
      <rPr>
        <b/>
        <sz val="9.5"/>
        <rFont val="Arial"/>
        <family val="2"/>
      </rPr>
      <t xml:space="preserve">EMERGENCY RELIEF PROGRAM (ERP) PHASE 2 ALLOWABLE GROSS REVENUE WORKSHEET
</t>
    </r>
    <r>
      <rPr>
        <sz val="1"/>
        <rFont val="Arial"/>
        <family val="2"/>
      </rPr>
      <t>1.</t>
    </r>
  </si>
  <si>
    <t>1.  Applicant Name:</t>
  </si>
  <si>
    <t>2.  Application Number:</t>
  </si>
  <si>
    <t xml:space="preserve">7. Do you have allowable gross revenue in 2018 or 2019, but your operation has undergone a decrease in operating capacity from Benchmark Year to Disaster Year?
</t>
  </si>
  <si>
    <t>Enter allowable gross revenue items based only on the selected Benchmark Year (refer to How to Determine Allowable Gross Revenue Table on Form FSA-521).</t>
  </si>
  <si>
    <t>Enter amount of allowable gross revenue from sales of eligible crops purchased for resale that had a change in characteristic due to the time held, such as a plant purchased at a size of 2 inches and sold as an 18-inch plant after 4 months (Schedule F Line 1c):</t>
  </si>
  <si>
    <t>Enter amount of allowable gross revenue from the taxable amount of cooperative distributions directly related to the sale of eligible crops produced by the applicant such as: per-unit allocations paid to patrons for gross grain sales (Schedule F Line 3a; Form 1099-PATR):</t>
  </si>
  <si>
    <t>Enter amount of allowable gross revenue from agricultural program payments such as ARC/PLC, BCAP, LDP, MLG – repayment of CCC loans less than the original amount, MFP, and STRP (Schedule F Line 4a, or Form 1099-G):</t>
  </si>
  <si>
    <t>Enter amount of allowable gross revenue from CCC loans reported under election if elected to be treated as income and reported to IRS when all or part of the production is used as collateral to secure the loan; and forfeited CCC loans (Schedule F Line 5a - 5c, Form 1099-A):</t>
  </si>
  <si>
    <t>Enter amount of allowable gross revenue from crop insurance proceeds less administrative fees and premiums, NAP payments less administrative fees and premiums, 2017 WHIP payments, OFSLP payments, ELAP payments specific to aquaculture, payments received through grant agreements with FSA for losses of eligible crops, grants from the Department of Commerce, NOAA, and State program funds for the direct loss of eligible crops or the loss of revenue for eligible crops (Schedule F Line 6):</t>
  </si>
  <si>
    <t>Enter amount of other allowable gross revenue directly related to the production of eligible crops that the IRS requires the applicant to report, such as but not limited to: commodity specific income received from state or local governments (Schedule F Line 8):</t>
  </si>
  <si>
    <t>Enter allowable gross revenue items based only on the selected Disaster Year from Item 5 (refer to How to Determine Allowable Gross Revenue Table on Form FSA-521).</t>
  </si>
  <si>
    <t>Enter amount of allowable gross revenue from the taxable amount of cooperative distributions directly related to the sale of eligible crops produced by the applicant such as: per-unit allocations paid to patrons for gross grain sales (Schedule F Line 3a or Form 1099-PATR):</t>
  </si>
  <si>
    <t>Enter amount of allowable gross revenue from agricultural program payments such as ARC/PLC, BCAP, LDP, MLG – repayment of CCC loans less than the original amount, MFP, STRP, and ERP Phase 1 payments issued to another person or entity for the applicant's share of an eligible crop regardless of the tax year in which the payment would be reported to the IRS (Schedule F Line 4a, or Form 1099-G):</t>
  </si>
  <si>
    <t>Enter amount of allowable gross revenue from crop insurance proceeds less administrative fees and premiums, NAP payments less administrative fees and premiums, OFSLP payments, ELAP payments specific to aquaculture, payments received through grant agreements with FSA for losses of eligible crops, grants from the Department of Commerce, NOAA, and State program funds for the direct loss of eligible crops or the loss of revenue for eligible crops (Schedule F Line 6):</t>
  </si>
  <si>
    <t>1.  Applicant Name</t>
  </si>
  <si>
    <t>25. Commodity:</t>
  </si>
  <si>
    <t>26. Expected Revenue:</t>
  </si>
  <si>
    <r>
      <rPr>
        <b/>
        <sz val="8"/>
        <rFont val="Arial"/>
        <family val="2"/>
      </rPr>
      <t xml:space="preserve">27. Total Expected Revenue from Eligible Value Added Commodities </t>
    </r>
    <r>
      <rPr>
        <sz val="8"/>
        <rFont val="Arial"/>
        <family val="2"/>
      </rPr>
      <t>(sum amounts in column for Item 26)</t>
    </r>
    <r>
      <rPr>
        <b/>
        <sz val="8"/>
        <rFont val="Arial"/>
        <family val="2"/>
      </rPr>
      <t>:</t>
    </r>
  </si>
  <si>
    <t>28. Crop/Commodity:</t>
  </si>
  <si>
    <r>
      <rPr>
        <b/>
        <sz val="8"/>
        <rFont val="Arial"/>
        <family val="2"/>
      </rPr>
      <t xml:space="preserve">30. Expected Yield:
</t>
    </r>
    <r>
      <rPr>
        <i/>
        <sz val="7"/>
        <rFont val="Arial"/>
        <family val="2"/>
      </rPr>
      <t>Per Acre</t>
    </r>
  </si>
  <si>
    <t>33.  Expected Revenue:</t>
  </si>
  <si>
    <t>35. Crops/Commodity:</t>
  </si>
  <si>
    <t>36. Expected Revenue:</t>
  </si>
  <si>
    <t>X</t>
  </si>
  <si>
    <t>2020</t>
  </si>
  <si>
    <t>2021</t>
  </si>
  <si>
    <t>2017 Wildfire and Hurricanes Indemnity Program (WHIP) Payments &amp; 2018 or 2019 WHIP+ Payments- Impacts Benchmark Year Revenue (2018, 2019).</t>
  </si>
  <si>
    <t>OMB Approval #  0560-0309</t>
  </si>
  <si>
    <t>Expiration Date 12/31/2025</t>
  </si>
  <si>
    <t>OMB Approval # 0560-0309
Expiration Date 12/31/2025</t>
  </si>
  <si>
    <r>
      <t xml:space="preserve">FSA-521A </t>
    </r>
    <r>
      <rPr>
        <sz val="10"/>
        <color rgb="FF000000"/>
        <rFont val="Times New Roman"/>
        <family val="1"/>
      </rPr>
      <t>(01-23-2023)</t>
    </r>
  </si>
  <si>
    <r>
      <rPr>
        <b/>
        <sz val="10"/>
        <color rgb="FF000000"/>
        <rFont val="Times New Roman"/>
        <family val="1"/>
      </rPr>
      <t xml:space="preserve">FSA-521 </t>
    </r>
    <r>
      <rPr>
        <sz val="9"/>
        <color rgb="FF000000"/>
        <rFont val="Times New Roman"/>
        <family val="1"/>
      </rPr>
      <t>(1/23/2023)</t>
    </r>
  </si>
  <si>
    <t>5.</t>
  </si>
  <si>
    <t>6.
% of Expected Revenue from Other Crops</t>
  </si>
  <si>
    <t>17.
% of Expected Revenue from Other Crops</t>
  </si>
  <si>
    <t>3. Recording State:</t>
  </si>
  <si>
    <t>4. Recording County:</t>
  </si>
  <si>
    <t>Enter amount of allowable gross revenue from crop insurance proceeds less administrative fees and premiums, NAP
payments less administrative fees and premiums, 2017 WHIP payments, 2018/2019 WHIP+ payments, QLA
payments, OFSLP payments, ELAP payments specific to aquaculture, payments received through grant agreements
with FSA for losses of eligible crops, grants from the Department of Commerce, NOAA, and State program funds for
the direct loss of eligible crops or the loss of revenue for eligible crops (Schedule F Line 6):</t>
  </si>
  <si>
    <t>SECTION E – ELIGIBLE VALUE-ADDED BASED COMMODITIES</t>
  </si>
  <si>
    <t>SECTION F – ELIGIBLE YIELD-BASED CROPS/COMMODITIES</t>
  </si>
  <si>
    <t>SECTION G – ELIGIBLE INVENTORY-BASED CROPS/COMMODITIES</t>
  </si>
  <si>
    <r>
      <rPr>
        <b/>
        <sz val="8"/>
        <rFont val="Arial"/>
        <family val="2"/>
      </rPr>
      <t xml:space="preserve">38. Total Expected Allowable Disaster Year Revenue from Eligible Value-Added Commodities </t>
    </r>
    <r>
      <rPr>
        <sz val="8"/>
        <rFont val="Arial"/>
        <family val="2"/>
      </rPr>
      <t>(total from Item 27)</t>
    </r>
    <r>
      <rPr>
        <b/>
        <sz val="8"/>
        <rFont val="Arial"/>
        <family val="2"/>
      </rPr>
      <t>:</t>
    </r>
  </si>
  <si>
    <r>
      <rPr>
        <b/>
        <sz val="8"/>
        <rFont val="Arial"/>
        <family val="2"/>
      </rPr>
      <t xml:space="preserve">39. Total Expected Allowable Disaster Year Revenue from Eligible Yield-Based Crops/Commodities </t>
    </r>
    <r>
      <rPr>
        <sz val="8"/>
        <rFont val="Arial"/>
        <family val="2"/>
      </rPr>
      <t>(total from Item 34)</t>
    </r>
    <r>
      <rPr>
        <b/>
        <sz val="8"/>
        <rFont val="Arial"/>
        <family val="2"/>
      </rPr>
      <t>:</t>
    </r>
  </si>
  <si>
    <r>
      <rPr>
        <b/>
        <sz val="8"/>
        <rFont val="Arial"/>
        <family val="2"/>
      </rPr>
      <t xml:space="preserve">40. Total Expected Allowable Disaster Year Revenue from Eligible Inventory-Based Crops/Commodities </t>
    </r>
    <r>
      <rPr>
        <sz val="8"/>
        <rFont val="Arial"/>
        <family val="2"/>
      </rPr>
      <t>(total from Item 37)</t>
    </r>
    <r>
      <rPr>
        <b/>
        <sz val="8"/>
        <rFont val="Arial"/>
        <family val="2"/>
      </rPr>
      <t>:</t>
    </r>
  </si>
  <si>
    <r>
      <rPr>
        <b/>
        <sz val="8"/>
        <rFont val="Arial"/>
        <family val="2"/>
      </rPr>
      <t xml:space="preserve">43. Total Expected Decreased Revenue from Eligible Value-Added Commodities </t>
    </r>
    <r>
      <rPr>
        <sz val="8"/>
        <rFont val="Arial"/>
        <family val="2"/>
      </rPr>
      <t>(total from Item 27)</t>
    </r>
    <r>
      <rPr>
        <b/>
        <sz val="8"/>
        <rFont val="Arial"/>
        <family val="2"/>
      </rPr>
      <t>:</t>
    </r>
  </si>
  <si>
    <r>
      <rPr>
        <b/>
        <sz val="8"/>
        <rFont val="Arial"/>
        <family val="2"/>
      </rPr>
      <t xml:space="preserve">44. Total Expected Decreased Revenue from Eligible Yield-Based Crops/Commodities </t>
    </r>
    <r>
      <rPr>
        <sz val="8"/>
        <rFont val="Arial"/>
        <family val="2"/>
      </rPr>
      <t>(total from Item 34)</t>
    </r>
    <r>
      <rPr>
        <b/>
        <sz val="8"/>
        <rFont val="Arial"/>
        <family val="2"/>
      </rPr>
      <t>:</t>
    </r>
  </si>
  <si>
    <r>
      <rPr>
        <b/>
        <sz val="8"/>
        <rFont val="Arial"/>
        <family val="2"/>
      </rPr>
      <t xml:space="preserve">45. Total Expected Decreased Revenue from Eligible Inventory-Based Crops/Commodities </t>
    </r>
    <r>
      <rPr>
        <sz val="8"/>
        <rFont val="Arial"/>
        <family val="2"/>
      </rPr>
      <t>(total from Item 37)</t>
    </r>
    <r>
      <rPr>
        <b/>
        <sz val="8"/>
        <rFont val="Arial"/>
        <family val="2"/>
      </rPr>
      <t>:</t>
    </r>
  </si>
  <si>
    <r>
      <rPr>
        <b/>
        <sz val="8"/>
        <rFont val="Arial"/>
        <family val="2"/>
      </rPr>
      <t xml:space="preserve">48. Total Expected Increased Revenue from Eligible Value-Added Commodities </t>
    </r>
    <r>
      <rPr>
        <sz val="8"/>
        <rFont val="Arial"/>
        <family val="2"/>
      </rPr>
      <t>(total from Item 27)</t>
    </r>
    <r>
      <rPr>
        <b/>
        <sz val="8"/>
        <rFont val="Arial"/>
        <family val="2"/>
      </rPr>
      <t>:</t>
    </r>
  </si>
  <si>
    <r>
      <rPr>
        <b/>
        <sz val="8"/>
        <rFont val="Arial"/>
        <family val="2"/>
      </rPr>
      <t xml:space="preserve">49. Total Expected Increased Revenue from Eligible Yield-Based Crops/Commodities </t>
    </r>
    <r>
      <rPr>
        <sz val="8"/>
        <rFont val="Arial"/>
        <family val="2"/>
      </rPr>
      <t>(total from Item 34)</t>
    </r>
    <r>
      <rPr>
        <b/>
        <sz val="8"/>
        <rFont val="Arial"/>
        <family val="2"/>
      </rPr>
      <t>:</t>
    </r>
  </si>
  <si>
    <r>
      <rPr>
        <b/>
        <sz val="8"/>
        <rFont val="Arial"/>
        <family val="2"/>
      </rPr>
      <t xml:space="preserve">50. Total Expected Increased Revenue from Eligible Inventory-Based Crops/Commodities </t>
    </r>
    <r>
      <rPr>
        <sz val="8"/>
        <rFont val="Arial"/>
        <family val="2"/>
      </rPr>
      <t>(total from Item 37)</t>
    </r>
    <r>
      <rPr>
        <b/>
        <sz val="8"/>
        <rFont val="Arial"/>
        <family val="2"/>
      </rPr>
      <t>:</t>
    </r>
  </si>
  <si>
    <t>SECTION E – ELIGIBLE VALUE-ADDED COMMODITIES</t>
  </si>
  <si>
    <r>
      <t xml:space="preserve">If "YES", complete Section D, complete Sections E through G to calculate </t>
    </r>
    <r>
      <rPr>
        <b/>
        <u/>
        <sz val="8"/>
        <rFont val="Arial"/>
        <family val="2"/>
      </rPr>
      <t>Expected Allowable Disaster Year Revenue</t>
    </r>
    <r>
      <rPr>
        <sz val="8"/>
        <rFont val="Arial"/>
        <family val="2"/>
      </rPr>
      <t>, and then complete Sections H and K.</t>
    </r>
  </si>
  <si>
    <r>
      <t xml:space="preserve">If "YES", complete Sections C and D, complete Sections E through G to calculate </t>
    </r>
    <r>
      <rPr>
        <b/>
        <u/>
        <sz val="8"/>
        <rFont val="Arial"/>
        <family val="2"/>
      </rPr>
      <t>Expected Decrease in Revenue</t>
    </r>
    <r>
      <rPr>
        <sz val="8"/>
        <rFont val="Arial"/>
        <family val="2"/>
      </rPr>
      <t>, and then complete Sections I and K.</t>
    </r>
  </si>
  <si>
    <t>Enter amount of allowable gross revenue from sales of eligible crops grown and sold in the United States by the applicant (example: corn sold as grain); also include sales of eligible crops grown by the applicant resulting from value added through post production activities that could have been reported on Schedule F (example: strawberries into jam); and also include sales of aquatic species that are grown as food for human or livestock consumption, for industrial or biomass uses, as fish raised as feed for fish that are consumed by humans, as ornamental fish propagated and reared in an aquatic medium (Schedule F Line 2):</t>
  </si>
  <si>
    <r>
      <rPr>
        <b/>
        <sz val="9"/>
        <rFont val="Arial"/>
        <family val="2"/>
      </rPr>
      <t xml:space="preserve">FSA-521-A
</t>
    </r>
    <r>
      <rPr>
        <sz val="8"/>
        <rFont val="Arial"/>
        <family val="2"/>
      </rPr>
      <t>01-23-2023</t>
    </r>
  </si>
  <si>
    <r>
      <t xml:space="preserve">FSA-521-A </t>
    </r>
    <r>
      <rPr>
        <sz val="9"/>
        <color rgb="FF000000"/>
        <rFont val="Times New Roman"/>
        <family val="1"/>
      </rPr>
      <t>(01-23-2023)</t>
    </r>
  </si>
  <si>
    <t>2. Recording State Name/Code</t>
  </si>
  <si>
    <t>3. Recording County Name/Code</t>
  </si>
  <si>
    <t>Yes - Benchmark Year</t>
  </si>
  <si>
    <t>Enter amount of allowable gross revenue from sales of eligible crops grown and sold in the United States and its Territories by the applicant (example: corn sold as grain); also include sales of eligible crops grown by the applicant resulting from value-added through post-production activities that would have been reported on IRS Schedule F (example: strawberries into jam); and also include sales of aquatic species that are grown as food for human or livestock consumption, for industrial or biomass uses, as fish raised as feed for fish that are consumed by humans, as ornamental fish propagated and reared in an aquatic medium (Schedule F Line 2):</t>
  </si>
  <si>
    <t>Enter amount of allowable gross revenue from sales of eligible crops grown and sold in the United States and its Territories by the applicant (example:  corn sold as grain); also include sales of eligible crops grown by the applicant resulting from value-added through post-production activities that would have been reported on IRS Schedule F (example: strawberries into jam); and also include sales of aquatic species that are grown as food for human or livestock consumption, for industrial or biomass uses, as fish raised as feed for fish that are consumed by humans, as ornamental fish propagated and reared in an aquatic medium (Schedule F Line 2):</t>
  </si>
  <si>
    <r>
      <t xml:space="preserve">If "YES", complete Sections C and D, complete SectionsE through G to calculate </t>
    </r>
    <r>
      <rPr>
        <b/>
        <u/>
        <sz val="8"/>
        <rFont val="Arial"/>
        <family val="2"/>
      </rPr>
      <t>Expected Increase in Revenue</t>
    </r>
    <r>
      <rPr>
        <sz val="8"/>
        <rFont val="Arial"/>
        <family val="2"/>
      </rPr>
      <t>, and complete Section J and K.</t>
    </r>
  </si>
  <si>
    <r>
      <t xml:space="preserve">If "YES", complete Sections C and D, complete Sections E through G to calculate </t>
    </r>
    <r>
      <rPr>
        <b/>
        <u/>
        <sz val="8"/>
        <rFont val="Arial"/>
        <family val="2"/>
      </rPr>
      <t>Expected Increase in Revenue</t>
    </r>
    <r>
      <rPr>
        <sz val="8"/>
        <rFont val="Arial"/>
        <family val="2"/>
      </rPr>
      <t>, and the complete Sections J and K</t>
    </r>
  </si>
  <si>
    <t>Emergency Relief Program Application Tool - 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</si>
</sst>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164" formatCode="&quot;$&quot;#,##0.00"/>
    <numFmt numFmtId="165" formatCode="[&lt;=9999999]###\-####;\(###\)\ ###\-####"/>
    <numFmt numFmtId="166" formatCode="0.0000%"/>
    <numFmt numFmtId="167" formatCode="#,##0.0000"/>
    <numFmt numFmtId="168" formatCode="&quot;$&quot;#,##0.0000"/>
    <numFmt numFmtId="169" formatCode="0.000"/>
  </numFmts>
  <fonts count="7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9"/>
      <name val="Arial"/>
      <family val="2"/>
    </font>
    <font>
      <b/>
      <sz val="9"/>
      <name val="Arial"/>
      <family val="2"/>
    </font>
    <font>
      <b/>
      <sz val="10"/>
      <name val="Arial"/>
      <family val="2"/>
    </font>
    <font>
      <b/>
      <sz val="8"/>
      <name val="Arial"/>
      <family val="2"/>
    </font>
    <font>
      <sz val="8"/>
      <name val="Arial"/>
      <family val="2"/>
    </font>
    <font>
      <b/>
      <sz val="12"/>
      <name val="Arial"/>
      <family val="2"/>
    </font>
    <font>
      <b/>
      <sz val="6"/>
      <name val="Arial"/>
      <family val="2"/>
    </font>
    <font>
      <i/>
      <sz val="6"/>
      <name val="Arial"/>
      <family val="2"/>
    </font>
    <font>
      <i/>
      <sz val="7"/>
      <name val="Arial"/>
      <family val="2"/>
    </font>
    <font>
      <sz val="10"/>
      <name val="Arial"/>
      <family val="2"/>
    </font>
    <font>
      <sz val="11"/>
      <color theme="1"/>
      <name val="Calibri"/>
      <family val="2"/>
      <scheme val="minor"/>
    </font>
    <font>
      <sz val="10"/>
      <color rgb="FF000000"/>
      <name val="Times New Roman"/>
      <family val="1"/>
    </font>
    <font>
      <sz val="9"/>
      <color rgb="FF000000"/>
      <name val="Arial"/>
      <family val="2"/>
    </font>
    <font>
      <b/>
      <i/>
      <sz val="11"/>
      <color theme="1"/>
      <name val="Calibri"/>
      <family val="2"/>
      <scheme val="minor"/>
    </font>
    <font>
      <sz val="8"/>
      <color rgb="FF000000"/>
      <name val="Arial"/>
      <family val="2"/>
    </font>
    <font>
      <b/>
      <i/>
      <sz val="14"/>
      <color theme="1"/>
      <name val="Calibri"/>
      <family val="2"/>
      <scheme val="minor"/>
    </font>
    <font>
      <b/>
      <i/>
      <sz val="12"/>
      <color theme="1"/>
      <name val="Calibri"/>
      <family val="2"/>
      <scheme val="minor"/>
    </font>
    <font>
      <sz val="8"/>
      <name val="Calibri"/>
      <family val="2"/>
      <scheme val="minor"/>
    </font>
    <font>
      <i/>
      <sz val="11"/>
      <color theme="1"/>
      <name val="Calibri"/>
      <family val="2"/>
      <scheme val="minor"/>
    </font>
    <font>
      <b/>
      <i/>
      <sz val="11"/>
      <color theme="0"/>
      <name val="Arial"/>
      <family val="2"/>
    </font>
    <font>
      <b/>
      <i/>
      <sz val="16"/>
      <color theme="1"/>
      <name val="Calibri"/>
      <family val="2"/>
    </font>
    <font>
      <sz val="12"/>
      <color theme="1"/>
      <name val="Calibri"/>
      <family val="2"/>
    </font>
    <font>
      <b/>
      <sz val="12"/>
      <color theme="0"/>
      <name val="Calibri"/>
      <family val="2"/>
    </font>
    <font>
      <sz val="12"/>
      <color rgb="FF000000"/>
      <name val="Calibri"/>
      <family val="2"/>
    </font>
    <font>
      <b/>
      <sz val="12"/>
      <color rgb="FF000000"/>
      <name val="Calibri"/>
      <family val="2"/>
    </font>
    <font>
      <sz val="12"/>
      <color rgb="FFFFFFFF"/>
      <name val="Calibri"/>
      <family val="2"/>
    </font>
    <font>
      <sz val="8"/>
      <color theme="1"/>
      <name val="Times New Roman"/>
      <family val="1"/>
    </font>
    <font>
      <b/>
      <sz val="12"/>
      <color theme="1"/>
      <name val="Calibri"/>
      <family val="2"/>
    </font>
    <font>
      <b/>
      <i/>
      <sz val="12"/>
      <color theme="1"/>
      <name val="Calibri"/>
      <family val="2"/>
    </font>
    <font>
      <sz val="12"/>
      <name val="Calibri"/>
      <family val="2"/>
    </font>
    <font>
      <b/>
      <i/>
      <sz val="11"/>
      <name val="Arial"/>
      <family val="2"/>
    </font>
    <font>
      <b/>
      <sz val="9"/>
      <color rgb="FFFFFFFF"/>
      <name val="Arial"/>
      <family val="2"/>
    </font>
    <font>
      <b/>
      <i/>
      <sz val="6"/>
      <name val="Arial"/>
      <family val="2"/>
    </font>
    <font>
      <b/>
      <i/>
      <sz val="12"/>
      <color theme="0"/>
      <name val="Calibri"/>
      <family val="2"/>
    </font>
    <font>
      <sz val="6"/>
      <name val="Arial"/>
      <family val="2"/>
    </font>
    <font>
      <i/>
      <sz val="9"/>
      <name val="Arial"/>
      <family val="2"/>
    </font>
    <font>
      <b/>
      <sz val="9.5"/>
      <name val="Arial"/>
      <family val="2"/>
    </font>
    <font>
      <sz val="1"/>
      <name val="Arial"/>
      <family val="2"/>
    </font>
    <font>
      <b/>
      <u/>
      <sz val="12"/>
      <color rgb="FF000000"/>
      <name val="Calibri"/>
      <family val="2"/>
    </font>
    <font>
      <b/>
      <u/>
      <sz val="12"/>
      <color theme="1"/>
      <name val="Calibri"/>
      <family val="2"/>
    </font>
    <font>
      <b/>
      <vertAlign val="subscript"/>
      <sz val="12"/>
      <name val="Arial"/>
      <family val="2"/>
    </font>
    <font>
      <sz val="10"/>
      <color rgb="FF000000"/>
      <name val="Arial"/>
      <family val="2"/>
    </font>
    <font>
      <sz val="9"/>
      <color theme="1"/>
      <name val="Arial"/>
      <family val="2"/>
    </font>
    <font>
      <b/>
      <i/>
      <sz val="12"/>
      <color theme="0"/>
      <name val="Calibri"/>
      <family val="2"/>
      <scheme val="minor"/>
    </font>
    <font>
      <b/>
      <sz val="12"/>
      <name val="Calibri"/>
      <family val="2"/>
    </font>
    <font>
      <b/>
      <i/>
      <sz val="12"/>
      <name val="Calibri"/>
      <family val="2"/>
    </font>
    <font>
      <sz val="12"/>
      <name val="Calibri"/>
      <family val="2"/>
      <scheme val="minor"/>
    </font>
    <font>
      <b/>
      <sz val="11"/>
      <color theme="0"/>
      <name val="Calibri"/>
      <family val="2"/>
      <scheme val="minor"/>
    </font>
    <font>
      <b/>
      <sz val="11"/>
      <color theme="1"/>
      <name val="Calibri"/>
      <family val="2"/>
      <scheme val="minor"/>
    </font>
    <font>
      <b/>
      <i/>
      <sz val="14"/>
      <name val="Calibri"/>
      <family val="2"/>
    </font>
    <font>
      <sz val="12"/>
      <color theme="0" tint="-0.499984740745262"/>
      <name val="Calibri"/>
      <family val="2"/>
    </font>
    <font>
      <b/>
      <i/>
      <sz val="11"/>
      <color theme="0"/>
      <name val="Calibri"/>
      <family val="2"/>
      <scheme val="minor"/>
    </font>
    <font>
      <i/>
      <sz val="10"/>
      <color theme="1"/>
      <name val="Calibri"/>
      <family val="2"/>
      <scheme val="minor"/>
    </font>
    <font>
      <sz val="10"/>
      <name val="Calibri"/>
      <family val="2"/>
    </font>
    <font>
      <sz val="10"/>
      <color rgb="FF000000"/>
      <name val="Calibri"/>
      <family val="2"/>
      <scheme val="minor"/>
    </font>
    <font>
      <b/>
      <i/>
      <sz val="12"/>
      <color theme="0" tint="-4.9989318521683403E-2"/>
      <name val="Calibri"/>
      <family val="2"/>
    </font>
    <font>
      <b/>
      <i/>
      <sz val="14"/>
      <color theme="0"/>
      <name val="Calibri"/>
      <family val="2"/>
    </font>
    <font>
      <b/>
      <i/>
      <u/>
      <sz val="12"/>
      <color theme="1"/>
      <name val="Calibri"/>
      <family val="2"/>
      <scheme val="minor"/>
    </font>
    <font>
      <sz val="11"/>
      <name val="Arial"/>
      <family val="2"/>
    </font>
    <font>
      <b/>
      <sz val="11"/>
      <name val="Arial"/>
      <family val="2"/>
    </font>
    <font>
      <sz val="11"/>
      <name val="Times New Roman"/>
      <family val="1"/>
    </font>
    <font>
      <b/>
      <i/>
      <sz val="11"/>
      <color theme="1"/>
      <name val="Arial"/>
      <family val="2"/>
    </font>
    <font>
      <b/>
      <i/>
      <sz val="14"/>
      <color theme="0"/>
      <name val="Calibri"/>
      <family val="2"/>
      <scheme val="minor"/>
    </font>
    <font>
      <b/>
      <sz val="11"/>
      <color theme="1"/>
      <name val="Arial"/>
      <family val="2"/>
    </font>
    <font>
      <b/>
      <sz val="10"/>
      <color rgb="FF000000"/>
      <name val="Times New Roman"/>
      <family val="1"/>
    </font>
    <font>
      <sz val="9"/>
      <color rgb="FF000000"/>
      <name val="Times New Roman"/>
      <family val="1"/>
    </font>
    <font>
      <b/>
      <sz val="10"/>
      <color rgb="FF000000"/>
      <name val="Arial"/>
      <family val="2"/>
    </font>
    <font>
      <b/>
      <u/>
      <sz val="8"/>
      <name val="Arial"/>
      <family val="2"/>
    </font>
  </fonts>
  <fills count="26">
    <fill>
      <patternFill patternType="none"/>
    </fill>
    <fill>
      <patternFill patternType="gray125"/>
    </fill>
    <fill>
      <patternFill patternType="solid">
        <fgColor theme="1"/>
        <bgColor indexed="64"/>
      </patternFill>
    </fill>
    <fill>
      <patternFill patternType="solid">
        <fgColor rgb="FF000000"/>
      </patternFill>
    </fill>
    <fill>
      <patternFill patternType="solid">
        <fgColor rgb="FF0000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7BF14"/>
        <bgColor indexed="64"/>
      </patternFill>
    </fill>
    <fill>
      <patternFill patternType="solid">
        <fgColor rgb="FFC0C0C0"/>
      </patternFill>
    </fill>
    <fill>
      <patternFill patternType="solid">
        <fgColor rgb="FFD9D9D9"/>
      </patternFill>
    </fill>
    <fill>
      <patternFill patternType="solid">
        <fgColor theme="0" tint="-0.499984740745262"/>
        <bgColor indexed="64"/>
      </patternFill>
    </fill>
    <fill>
      <patternFill patternType="solid">
        <fgColor rgb="FFFFFF99"/>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9CE8B2"/>
        <bgColor indexed="64"/>
      </patternFill>
    </fill>
    <fill>
      <patternFill patternType="solid">
        <fgColor theme="7" tint="0.59999389629810485"/>
        <bgColor indexed="64"/>
      </patternFill>
    </fill>
    <fill>
      <patternFill patternType="solid">
        <fgColor rgb="FF99CCFF"/>
        <bgColor indexed="64"/>
      </patternFill>
    </fill>
    <fill>
      <patternFill patternType="solid">
        <fgColor rgb="FF00644C"/>
        <bgColor indexed="64"/>
      </patternFill>
    </fill>
    <fill>
      <patternFill patternType="solid">
        <fgColor rgb="FF116647"/>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4B084"/>
        <bgColor indexed="64"/>
      </patternFill>
    </fill>
  </fills>
  <borders count="13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rgb="FF000000"/>
      </top>
      <bottom style="thin">
        <color rgb="FF000000"/>
      </bottom>
      <diagonal/>
    </border>
    <border>
      <left/>
      <right style="medium">
        <color indexed="64"/>
      </right>
      <top style="medium">
        <color indexed="64"/>
      </top>
      <bottom/>
      <diagonal/>
    </border>
    <border>
      <left/>
      <right style="thin">
        <color rgb="FF000000"/>
      </right>
      <top/>
      <bottom/>
      <diagonal/>
    </border>
    <border>
      <left style="thin">
        <color rgb="FF000000"/>
      </left>
      <right/>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style="medium">
        <color indexed="64"/>
      </left>
      <right/>
      <top style="thin">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medium">
        <color indexed="64"/>
      </right>
      <top style="thin">
        <color indexed="64"/>
      </top>
      <bottom style="dott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diagonal/>
    </border>
    <border>
      <left style="thin">
        <color indexed="64"/>
      </left>
      <right/>
      <top style="dashed">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ashed">
        <color indexed="64"/>
      </bottom>
      <diagonal/>
    </border>
    <border>
      <left style="medium">
        <color indexed="64"/>
      </left>
      <right/>
      <top style="dotted">
        <color indexed="64"/>
      </top>
      <bottom/>
      <diagonal/>
    </border>
    <border>
      <left/>
      <right style="medium">
        <color indexed="64"/>
      </right>
      <top style="dashed">
        <color indexed="64"/>
      </top>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thin">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double">
        <color indexed="64"/>
      </left>
      <right/>
      <top/>
      <bottom/>
      <diagonal/>
    </border>
    <border>
      <left/>
      <right style="double">
        <color indexed="64"/>
      </right>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44" fontId="15" fillId="0" borderId="0" applyFont="0" applyFill="0" applyBorder="0" applyAlignment="0" applyProtection="0"/>
    <xf numFmtId="0" fontId="16" fillId="0" borderId="0"/>
    <xf numFmtId="9" fontId="15" fillId="0" borderId="0" applyFont="0" applyFill="0" applyBorder="0" applyAlignment="0" applyProtection="0"/>
  </cellStyleXfs>
  <cellXfs count="916">
    <xf numFmtId="0" fontId="0" fillId="0" borderId="0" xfId="0"/>
    <xf numFmtId="0" fontId="16" fillId="0" borderId="0" xfId="2" applyAlignment="1">
      <alignment horizontal="left" vertical="top"/>
    </xf>
    <xf numFmtId="0" fontId="0" fillId="0" borderId="0" xfId="0" applyAlignment="1">
      <alignment vertical="center" wrapText="1"/>
    </xf>
    <xf numFmtId="0" fontId="4" fillId="0" borderId="0" xfId="0" applyFont="1"/>
    <xf numFmtId="0" fontId="16" fillId="0" borderId="1" xfId="2" applyBorder="1" applyAlignment="1">
      <alignment horizontal="left" vertical="top"/>
    </xf>
    <xf numFmtId="0" fontId="31" fillId="0" borderId="1" xfId="0" quotePrefix="1" applyFont="1" applyBorder="1" applyAlignment="1">
      <alignment horizontal="center" vertical="center" wrapText="1"/>
    </xf>
    <xf numFmtId="0" fontId="16" fillId="0" borderId="0" xfId="2" applyAlignment="1">
      <alignment vertical="top" wrapText="1"/>
    </xf>
    <xf numFmtId="0" fontId="26" fillId="0" borderId="0" xfId="0" applyFont="1" applyProtection="1"/>
    <xf numFmtId="164" fontId="26" fillId="0" borderId="0" xfId="0" applyNumberFormat="1" applyFont="1" applyProtection="1"/>
    <xf numFmtId="0" fontId="31" fillId="0" borderId="0" xfId="0" applyFont="1" applyBorder="1" applyAlignment="1">
      <alignment vertical="center" wrapText="1"/>
    </xf>
    <xf numFmtId="0" fontId="26" fillId="0" borderId="0" xfId="0" applyFont="1" applyBorder="1" applyProtection="1"/>
    <xf numFmtId="0" fontId="26" fillId="0" borderId="0" xfId="0" applyFont="1" applyAlignment="1" applyProtection="1">
      <alignment vertical="top"/>
    </xf>
    <xf numFmtId="164" fontId="26" fillId="0" borderId="0" xfId="0" applyNumberFormat="1" applyFont="1" applyAlignment="1" applyProtection="1"/>
    <xf numFmtId="0" fontId="16" fillId="0" borderId="0" xfId="2" applyBorder="1" applyAlignment="1">
      <alignment horizontal="left" vertical="top"/>
    </xf>
    <xf numFmtId="0" fontId="16" fillId="0" borderId="0" xfId="2" applyAlignment="1">
      <alignment horizontal="left" wrapText="1"/>
    </xf>
    <xf numFmtId="14" fontId="9" fillId="0" borderId="0" xfId="2" applyNumberFormat="1" applyFont="1" applyBorder="1" applyAlignment="1">
      <alignment horizontal="left" vertical="top" wrapText="1"/>
    </xf>
    <xf numFmtId="0" fontId="26" fillId="0" borderId="5" xfId="0" applyFont="1" applyBorder="1" applyAlignment="1" applyProtection="1">
      <alignment horizontal="center"/>
    </xf>
    <xf numFmtId="0" fontId="26" fillId="9" borderId="0" xfId="0" applyFont="1" applyFill="1" applyProtection="1"/>
    <xf numFmtId="0" fontId="16" fillId="0" borderId="0" xfId="2" applyAlignment="1">
      <alignment horizontal="left" vertical="top" wrapText="1"/>
    </xf>
    <xf numFmtId="0" fontId="16" fillId="0" borderId="0" xfId="2" applyAlignment="1">
      <alignment horizontal="left" vertical="center" wrapText="1"/>
    </xf>
    <xf numFmtId="0" fontId="16" fillId="0" borderId="30" xfId="2" applyBorder="1" applyAlignment="1">
      <alignment horizontal="center" vertical="top" wrapText="1"/>
    </xf>
    <xf numFmtId="1" fontId="19" fillId="0" borderId="17" xfId="2" applyNumberFormat="1" applyFont="1" applyBorder="1" applyAlignment="1">
      <alignment horizontal="center" vertical="top" shrinkToFit="1"/>
    </xf>
    <xf numFmtId="1" fontId="19" fillId="0" borderId="24" xfId="2" applyNumberFormat="1" applyFont="1" applyBorder="1" applyAlignment="1">
      <alignment horizontal="center" vertical="top" shrinkToFit="1"/>
    </xf>
    <xf numFmtId="0" fontId="6" fillId="0" borderId="0" xfId="2" applyFont="1" applyBorder="1" applyAlignment="1">
      <alignment horizontal="right" vertical="top" wrapText="1" indent="1"/>
    </xf>
    <xf numFmtId="0" fontId="9" fillId="0" borderId="0" xfId="2" applyFont="1" applyAlignment="1">
      <alignment vertical="center" wrapText="1"/>
    </xf>
    <xf numFmtId="0" fontId="16" fillId="0" borderId="0" xfId="2" applyBorder="1" applyAlignment="1">
      <alignment horizontal="left" vertical="top" wrapText="1"/>
    </xf>
    <xf numFmtId="0" fontId="16" fillId="0" borderId="17" xfId="2" applyBorder="1" applyAlignment="1">
      <alignment horizontal="center" vertical="top" wrapText="1"/>
    </xf>
    <xf numFmtId="0" fontId="31" fillId="0" borderId="11" xfId="0" quotePrefix="1" applyFont="1" applyBorder="1" applyAlignment="1">
      <alignment horizontal="center" vertical="center" wrapText="1"/>
    </xf>
    <xf numFmtId="0" fontId="16" fillId="0" borderId="0" xfId="2" applyBorder="1" applyAlignment="1">
      <alignment horizontal="left" vertical="center" wrapText="1"/>
    </xf>
    <xf numFmtId="1" fontId="19" fillId="0" borderId="17" xfId="2" applyNumberFormat="1" applyFont="1" applyBorder="1" applyAlignment="1">
      <alignment horizontal="left" vertical="top" indent="2" shrinkToFit="1"/>
    </xf>
    <xf numFmtId="0" fontId="39" fillId="0" borderId="18" xfId="2" applyFont="1" applyBorder="1" applyAlignment="1">
      <alignment horizontal="center" vertical="center" wrapText="1"/>
    </xf>
    <xf numFmtId="0" fontId="39" fillId="0" borderId="17" xfId="2" applyFont="1" applyBorder="1" applyAlignment="1">
      <alignment horizontal="center" vertical="center" wrapText="1"/>
    </xf>
    <xf numFmtId="0" fontId="16" fillId="0" borderId="18" xfId="2" applyBorder="1" applyAlignment="1">
      <alignment horizontal="left" vertical="top" wrapText="1"/>
    </xf>
    <xf numFmtId="1" fontId="19" fillId="0" borderId="29" xfId="2" applyNumberFormat="1" applyFont="1" applyBorder="1" applyAlignment="1">
      <alignment horizontal="center" vertical="top" shrinkToFit="1"/>
    </xf>
    <xf numFmtId="0" fontId="5" fillId="0" borderId="0" xfId="2" applyFont="1" applyBorder="1" applyAlignment="1">
      <alignment vertical="top" wrapText="1"/>
    </xf>
    <xf numFmtId="0" fontId="8" fillId="0" borderId="30" xfId="2" applyFont="1" applyBorder="1" applyAlignment="1">
      <alignment horizontal="left" vertical="top" wrapText="1"/>
    </xf>
    <xf numFmtId="0" fontId="26" fillId="0" borderId="2" xfId="0" applyFont="1" applyBorder="1" applyProtection="1"/>
    <xf numFmtId="0" fontId="26" fillId="0" borderId="1" xfId="0" applyFont="1" applyBorder="1" applyProtection="1"/>
    <xf numFmtId="0" fontId="16" fillId="0" borderId="21" xfId="2" applyBorder="1" applyAlignment="1">
      <alignment horizontal="center" vertical="top" wrapText="1"/>
    </xf>
    <xf numFmtId="0" fontId="16" fillId="0" borderId="18" xfId="2" applyBorder="1" applyAlignment="1">
      <alignment horizontal="center" vertical="center" wrapText="1"/>
    </xf>
    <xf numFmtId="0" fontId="23" fillId="0" borderId="0" xfId="0" applyFont="1" applyBorder="1" applyAlignment="1" applyProtection="1">
      <alignment vertical="center" wrapText="1"/>
    </xf>
    <xf numFmtId="0" fontId="17" fillId="0" borderId="0" xfId="2" applyFont="1" applyBorder="1" applyAlignment="1">
      <alignment horizontal="left" vertical="top"/>
    </xf>
    <xf numFmtId="0" fontId="26" fillId="0" borderId="0" xfId="0" applyFont="1" applyFill="1" applyProtection="1"/>
    <xf numFmtId="0" fontId="26" fillId="0" borderId="2" xfId="0" applyFont="1" applyFill="1" applyBorder="1" applyProtection="1"/>
    <xf numFmtId="0" fontId="26" fillId="0" borderId="41" xfId="0" quotePrefix="1" applyFont="1" applyFill="1" applyBorder="1" applyAlignment="1" applyProtection="1">
      <alignment horizontal="left" vertical="top" wrapText="1"/>
    </xf>
    <xf numFmtId="0" fontId="26" fillId="0" borderId="0" xfId="0" applyFont="1" applyFill="1" applyBorder="1" applyAlignment="1" applyProtection="1">
      <alignment vertical="top" wrapText="1"/>
    </xf>
    <xf numFmtId="0" fontId="26" fillId="0" borderId="3" xfId="0" applyFont="1" applyFill="1" applyBorder="1" applyAlignment="1" applyProtection="1">
      <alignment vertical="top" wrapText="1"/>
    </xf>
    <xf numFmtId="0" fontId="26" fillId="0" borderId="1" xfId="0" applyFont="1" applyFill="1" applyBorder="1" applyAlignment="1" applyProtection="1">
      <alignment vertical="top" wrapText="1"/>
    </xf>
    <xf numFmtId="0" fontId="18" fillId="0" borderId="0" xfId="0" applyFont="1" applyBorder="1" applyAlignment="1" applyProtection="1">
      <alignment horizontal="center" vertical="center" wrapText="1"/>
    </xf>
    <xf numFmtId="0" fontId="26" fillId="0" borderId="0" xfId="0" quotePrefix="1" applyFont="1" applyFill="1" applyBorder="1" applyAlignment="1" applyProtection="1">
      <alignment horizontal="left" vertical="top" wrapText="1"/>
    </xf>
    <xf numFmtId="0" fontId="26" fillId="0" borderId="3" xfId="0" applyFont="1" applyFill="1" applyBorder="1" applyAlignment="1" applyProtection="1">
      <alignment vertical="top"/>
    </xf>
    <xf numFmtId="44" fontId="26" fillId="0" borderId="41" xfId="1" applyFont="1" applyFill="1" applyBorder="1" applyAlignment="1" applyProtection="1">
      <alignment vertical="top"/>
    </xf>
    <xf numFmtId="44" fontId="26" fillId="0" borderId="0" xfId="1" applyFont="1" applyProtection="1"/>
    <xf numFmtId="0" fontId="38" fillId="2" borderId="0" xfId="0" applyFont="1" applyFill="1" applyBorder="1" applyAlignment="1" applyProtection="1">
      <alignment horizontal="left" vertical="center" wrapText="1"/>
    </xf>
    <xf numFmtId="0" fontId="26" fillId="0" borderId="2" xfId="0" applyFont="1" applyFill="1" applyBorder="1" applyAlignment="1" applyProtection="1">
      <alignment vertical="top" wrapText="1"/>
    </xf>
    <xf numFmtId="0" fontId="38" fillId="2" borderId="7" xfId="0" applyFont="1" applyFill="1" applyBorder="1" applyAlignment="1" applyProtection="1">
      <alignment horizontal="left" vertical="center" wrapText="1"/>
    </xf>
    <xf numFmtId="0" fontId="26" fillId="0" borderId="11" xfId="0" applyFont="1" applyFill="1" applyBorder="1" applyAlignment="1" applyProtection="1">
      <alignment vertical="top" wrapText="1"/>
    </xf>
    <xf numFmtId="0" fontId="26" fillId="0" borderId="0" xfId="0" applyFont="1" applyAlignment="1" applyProtection="1">
      <alignment horizontal="center"/>
    </xf>
    <xf numFmtId="0" fontId="29" fillId="0" borderId="0" xfId="0" applyFont="1" applyFill="1" applyBorder="1" applyAlignment="1" applyProtection="1">
      <alignment horizontal="center" vertical="center" wrapText="1"/>
    </xf>
    <xf numFmtId="0" fontId="26" fillId="0" borderId="0" xfId="0" applyFont="1" applyFill="1" applyBorder="1" applyProtection="1"/>
    <xf numFmtId="0" fontId="30" fillId="0" borderId="0" xfId="0" applyFont="1" applyFill="1" applyBorder="1" applyAlignment="1" applyProtection="1">
      <alignment horizontal="center" vertical="center" wrapText="1"/>
    </xf>
    <xf numFmtId="8" fontId="28" fillId="0" borderId="0" xfId="0" applyNumberFormat="1" applyFont="1" applyFill="1" applyBorder="1" applyAlignment="1" applyProtection="1">
      <alignment horizontal="center" vertical="center" wrapText="1"/>
    </xf>
    <xf numFmtId="6" fontId="28" fillId="0" borderId="0" xfId="0" applyNumberFormat="1" applyFont="1" applyFill="1" applyBorder="1" applyAlignment="1" applyProtection="1">
      <alignment horizontal="center" vertical="top" wrapText="1"/>
    </xf>
    <xf numFmtId="164" fontId="26" fillId="0" borderId="0" xfId="0" applyNumberFormat="1" applyFont="1" applyFill="1" applyBorder="1" applyProtection="1"/>
    <xf numFmtId="0" fontId="26" fillId="0" borderId="14" xfId="0" applyFont="1" applyFill="1" applyBorder="1" applyAlignment="1" applyProtection="1">
      <alignment vertical="top" wrapText="1"/>
    </xf>
    <xf numFmtId="164" fontId="26" fillId="0" borderId="0" xfId="0" applyNumberFormat="1" applyFont="1" applyAlignment="1" applyProtection="1">
      <alignment horizontal="center"/>
    </xf>
    <xf numFmtId="0" fontId="38" fillId="2" borderId="0" xfId="0" applyFont="1" applyFill="1" applyBorder="1" applyAlignment="1" applyProtection="1">
      <alignment vertical="center" wrapText="1"/>
    </xf>
    <xf numFmtId="0" fontId="38" fillId="2" borderId="0" xfId="0" applyFont="1" applyFill="1" applyBorder="1" applyAlignment="1" applyProtection="1">
      <alignment horizontal="center" vertical="center" wrapText="1"/>
    </xf>
    <xf numFmtId="0" fontId="38" fillId="2" borderId="38" xfId="0" applyFont="1" applyFill="1" applyBorder="1" applyAlignment="1" applyProtection="1">
      <alignment vertical="center" wrapText="1"/>
    </xf>
    <xf numFmtId="0" fontId="38" fillId="2" borderId="51" xfId="0" applyFont="1" applyFill="1" applyBorder="1" applyAlignment="1" applyProtection="1">
      <alignment vertical="center" wrapText="1"/>
    </xf>
    <xf numFmtId="0" fontId="0" fillId="0" borderId="5" xfId="0" applyBorder="1"/>
    <xf numFmtId="0" fontId="0" fillId="2" borderId="35" xfId="0" applyFill="1" applyBorder="1"/>
    <xf numFmtId="0" fontId="21" fillId="0" borderId="74" xfId="0" applyFont="1" applyBorder="1" applyAlignment="1">
      <alignment horizontal="center" wrapText="1"/>
    </xf>
    <xf numFmtId="0" fontId="21" fillId="2" borderId="74" xfId="0" applyFont="1" applyFill="1" applyBorder="1" applyAlignment="1">
      <alignment horizontal="center" wrapText="1"/>
    </xf>
    <xf numFmtId="0" fontId="48" fillId="2" borderId="38" xfId="0" applyFont="1" applyFill="1" applyBorder="1" applyAlignment="1">
      <alignment horizontal="left"/>
    </xf>
    <xf numFmtId="0" fontId="21" fillId="0" borderId="78" xfId="0" applyFont="1" applyBorder="1" applyAlignment="1">
      <alignment horizontal="center" wrapText="1"/>
    </xf>
    <xf numFmtId="0" fontId="0" fillId="2" borderId="56" xfId="0" applyFill="1" applyBorder="1"/>
    <xf numFmtId="0" fontId="9" fillId="0" borderId="0" xfId="2" applyFont="1" applyAlignment="1">
      <alignment horizontal="center" vertical="center" wrapText="1"/>
    </xf>
    <xf numFmtId="0" fontId="59" fillId="0" borderId="0" xfId="2" applyFont="1" applyAlignment="1">
      <alignment horizontal="center" vertical="center"/>
    </xf>
    <xf numFmtId="0" fontId="9" fillId="0" borderId="26" xfId="2" applyFont="1" applyBorder="1" applyAlignment="1">
      <alignment vertical="top" wrapText="1"/>
    </xf>
    <xf numFmtId="0" fontId="38" fillId="2" borderId="47" xfId="0" applyFont="1" applyFill="1" applyBorder="1" applyAlignment="1" applyProtection="1">
      <alignment vertical="center" wrapText="1"/>
    </xf>
    <xf numFmtId="164" fontId="55" fillId="12" borderId="50" xfId="0" applyNumberFormat="1" applyFont="1" applyFill="1" applyBorder="1" applyAlignment="1" applyProtection="1">
      <alignment vertical="center" wrapText="1"/>
    </xf>
    <xf numFmtId="164" fontId="55" fillId="12" borderId="51" xfId="0" applyNumberFormat="1" applyFont="1" applyFill="1" applyBorder="1" applyAlignment="1" applyProtection="1">
      <alignment vertical="center" wrapText="1"/>
    </xf>
    <xf numFmtId="0" fontId="34" fillId="0" borderId="0" xfId="0" quotePrefix="1" applyFont="1" applyFill="1" applyBorder="1" applyAlignment="1" applyProtection="1">
      <alignment vertical="top" wrapText="1"/>
    </xf>
    <xf numFmtId="0" fontId="26" fillId="0" borderId="41" xfId="0" applyFont="1" applyFill="1" applyBorder="1" applyAlignment="1" applyProtection="1">
      <alignment vertical="top" wrapText="1"/>
    </xf>
    <xf numFmtId="0" fontId="33" fillId="0" borderId="0" xfId="0" applyFont="1" applyBorder="1" applyAlignment="1" applyProtection="1">
      <alignment vertical="center"/>
    </xf>
    <xf numFmtId="0" fontId="27" fillId="0" borderId="0" xfId="0"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0" fontId="38" fillId="0" borderId="0" xfId="0" applyFont="1" applyFill="1" applyBorder="1" applyAlignment="1" applyProtection="1">
      <alignment horizontal="center" vertical="center" wrapText="1"/>
    </xf>
    <xf numFmtId="44" fontId="26" fillId="0" borderId="0" xfId="1" applyFont="1" applyFill="1" applyBorder="1" applyAlignment="1" applyProtection="1">
      <alignment vertical="top"/>
    </xf>
    <xf numFmtId="0" fontId="26" fillId="12" borderId="51" xfId="0" applyFont="1" applyFill="1" applyBorder="1" applyAlignment="1" applyProtection="1">
      <alignment vertical="top" wrapText="1"/>
    </xf>
    <xf numFmtId="2" fontId="26" fillId="0" borderId="0" xfId="1" applyNumberFormat="1" applyFont="1" applyAlignment="1" applyProtection="1">
      <alignment horizontal="center"/>
    </xf>
    <xf numFmtId="0" fontId="0" fillId="0" borderId="0" xfId="0" quotePrefix="1"/>
    <xf numFmtId="0" fontId="16" fillId="11" borderId="26" xfId="2" applyFill="1" applyBorder="1" applyAlignment="1">
      <alignment vertical="top" wrapText="1"/>
    </xf>
    <xf numFmtId="0" fontId="16" fillId="0" borderId="26" xfId="2" applyBorder="1" applyAlignment="1">
      <alignment wrapText="1"/>
    </xf>
    <xf numFmtId="0" fontId="16" fillId="0" borderId="25" xfId="2" applyBorder="1" applyAlignment="1">
      <alignment wrapText="1"/>
    </xf>
    <xf numFmtId="0" fontId="6" fillId="3" borderId="0" xfId="2" applyFont="1" applyFill="1" applyAlignment="1">
      <alignment vertical="top" wrapText="1"/>
    </xf>
    <xf numFmtId="164" fontId="16" fillId="0" borderId="26" xfId="2" applyNumberFormat="1" applyBorder="1" applyAlignment="1">
      <alignment wrapText="1"/>
    </xf>
    <xf numFmtId="0" fontId="6" fillId="0" borderId="0" xfId="2" applyFont="1" applyFill="1" applyAlignment="1">
      <alignment vertical="top" wrapText="1"/>
    </xf>
    <xf numFmtId="0" fontId="26" fillId="0" borderId="0" xfId="0" applyNumberFormat="1" applyFont="1" applyAlignment="1" applyProtection="1"/>
    <xf numFmtId="0" fontId="18" fillId="0" borderId="6"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6" fillId="2" borderId="54" xfId="0" applyFont="1" applyFill="1" applyBorder="1" applyAlignment="1" applyProtection="1">
      <alignment vertical="top" wrapText="1"/>
    </xf>
    <xf numFmtId="0" fontId="26" fillId="2" borderId="7" xfId="0" applyFont="1" applyFill="1" applyBorder="1" applyAlignment="1" applyProtection="1">
      <alignment vertical="top" wrapText="1"/>
    </xf>
    <xf numFmtId="44" fontId="16" fillId="0" borderId="25" xfId="1" applyFont="1" applyBorder="1" applyAlignment="1">
      <alignment wrapText="1"/>
    </xf>
    <xf numFmtId="164" fontId="26" fillId="0" borderId="5" xfId="0" applyNumberFormat="1" applyFont="1" applyBorder="1" applyProtection="1"/>
    <xf numFmtId="0" fontId="21" fillId="0" borderId="45" xfId="0" applyFont="1" applyBorder="1" applyAlignment="1">
      <alignment horizontal="center" wrapText="1"/>
    </xf>
    <xf numFmtId="0" fontId="26" fillId="0" borderId="54" xfId="0" applyFont="1" applyBorder="1" applyAlignment="1" applyProtection="1">
      <alignment horizontal="left" vertical="top" wrapText="1"/>
    </xf>
    <xf numFmtId="1" fontId="19" fillId="0" borderId="13" xfId="2" applyNumberFormat="1" applyFont="1" applyBorder="1" applyAlignment="1">
      <alignment horizontal="center" vertical="top" shrinkToFit="1"/>
    </xf>
    <xf numFmtId="1" fontId="19" fillId="0" borderId="4" xfId="2" applyNumberFormat="1" applyFont="1" applyBorder="1" applyAlignment="1">
      <alignment horizontal="center" vertical="top" shrinkToFit="1"/>
    </xf>
    <xf numFmtId="1" fontId="19" fillId="0" borderId="14" xfId="2" applyNumberFormat="1" applyFont="1" applyBorder="1" applyAlignment="1">
      <alignment horizontal="center" vertical="top" shrinkToFit="1"/>
    </xf>
    <xf numFmtId="1" fontId="46" fillId="0" borderId="11" xfId="2" applyNumberFormat="1" applyFont="1" applyBorder="1" applyAlignment="1">
      <alignment horizontal="center" vertical="center" shrinkToFit="1"/>
    </xf>
    <xf numFmtId="1" fontId="46" fillId="0" borderId="1" xfId="2" applyNumberFormat="1" applyFont="1" applyBorder="1" applyAlignment="1">
      <alignment horizontal="center" vertical="center" shrinkToFit="1"/>
    </xf>
    <xf numFmtId="0" fontId="16" fillId="0" borderId="2" xfId="2" applyFont="1" applyBorder="1" applyAlignment="1">
      <alignment horizontal="center" vertical="center" wrapText="1"/>
    </xf>
    <xf numFmtId="1" fontId="46" fillId="0" borderId="21" xfId="2" applyNumberFormat="1" applyFont="1" applyBorder="1" applyAlignment="1">
      <alignment horizontal="center" vertical="center" shrinkToFit="1"/>
    </xf>
    <xf numFmtId="1" fontId="46" fillId="0" borderId="18" xfId="2" applyNumberFormat="1" applyFont="1" applyBorder="1" applyAlignment="1">
      <alignment horizontal="center" vertical="center" shrinkToFit="1"/>
    </xf>
    <xf numFmtId="0" fontId="14" fillId="0" borderId="18" xfId="2" applyFont="1" applyBorder="1" applyAlignment="1">
      <alignment horizontal="center" vertical="center" wrapText="1"/>
    </xf>
    <xf numFmtId="0" fontId="51" fillId="12" borderId="38" xfId="0" applyFont="1" applyFill="1" applyBorder="1" applyAlignment="1" applyProtection="1">
      <alignment vertical="center" wrapText="1"/>
    </xf>
    <xf numFmtId="164" fontId="0" fillId="0" borderId="40" xfId="0" applyNumberFormat="1" applyBorder="1" applyAlignment="1">
      <alignment horizontal="center"/>
    </xf>
    <xf numFmtId="164" fontId="0" fillId="0" borderId="37" xfId="0" applyNumberFormat="1" applyBorder="1" applyAlignment="1">
      <alignment horizontal="center"/>
    </xf>
    <xf numFmtId="169" fontId="26" fillId="0" borderId="0" xfId="0" applyNumberFormat="1" applyFont="1" applyProtection="1"/>
    <xf numFmtId="0" fontId="16" fillId="0" borderId="21" xfId="2" applyBorder="1" applyAlignment="1">
      <alignment horizontal="center" vertical="center" wrapText="1"/>
    </xf>
    <xf numFmtId="0" fontId="16" fillId="0" borderId="28" xfId="2" applyBorder="1" applyAlignment="1">
      <alignment horizontal="center" vertical="center" wrapText="1"/>
    </xf>
    <xf numFmtId="0" fontId="48" fillId="20" borderId="0" xfId="0" applyFont="1" applyFill="1" applyBorder="1" applyAlignment="1" applyProtection="1">
      <alignment vertical="center" wrapText="1"/>
    </xf>
    <xf numFmtId="0" fontId="38" fillId="2" borderId="12" xfId="0" applyFont="1" applyFill="1" applyBorder="1" applyAlignment="1" applyProtection="1">
      <alignment horizontal="left" vertical="top" wrapText="1"/>
    </xf>
    <xf numFmtId="0" fontId="60"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48" fillId="21" borderId="0" xfId="0" applyFont="1" applyFill="1" applyBorder="1" applyAlignment="1" applyProtection="1">
      <alignment vertical="center" wrapText="1"/>
    </xf>
    <xf numFmtId="0" fontId="26" fillId="0" borderId="0" xfId="0" applyFont="1" applyBorder="1" applyAlignment="1" applyProtection="1">
      <alignment wrapText="1"/>
    </xf>
    <xf numFmtId="0" fontId="18" fillId="0" borderId="0" xfId="0" applyFont="1" applyAlignment="1">
      <alignment horizontal="right"/>
    </xf>
    <xf numFmtId="0" fontId="0" fillId="0" borderId="0" xfId="0" applyAlignment="1">
      <alignment wrapText="1"/>
    </xf>
    <xf numFmtId="0" fontId="18" fillId="0" borderId="51" xfId="0" applyFont="1" applyBorder="1" applyAlignment="1">
      <alignment horizontal="center" wrapText="1"/>
    </xf>
    <xf numFmtId="0" fontId="18" fillId="0" borderId="48" xfId="0" applyFont="1" applyBorder="1" applyAlignment="1">
      <alignment horizontal="center" wrapText="1"/>
    </xf>
    <xf numFmtId="0" fontId="18" fillId="0" borderId="52" xfId="0" applyFont="1" applyBorder="1" applyAlignment="1">
      <alignment horizontal="center" wrapText="1"/>
    </xf>
    <xf numFmtId="164" fontId="33" fillId="0" borderId="5" xfId="0" applyNumberFormat="1" applyFont="1" applyFill="1" applyBorder="1" applyAlignment="1" applyProtection="1">
      <alignment horizontal="center" vertical="center"/>
    </xf>
    <xf numFmtId="0" fontId="33" fillId="0" borderId="5" xfId="0" applyFont="1" applyFill="1" applyBorder="1" applyAlignment="1" applyProtection="1">
      <alignment horizontal="center" vertical="center"/>
    </xf>
    <xf numFmtId="0" fontId="18" fillId="0" borderId="5" xfId="0" applyFont="1" applyBorder="1" applyAlignment="1">
      <alignment horizontal="center" vertical="center"/>
    </xf>
    <xf numFmtId="0" fontId="32" fillId="0" borderId="5" xfId="0" applyFont="1" applyBorder="1" applyAlignment="1" applyProtection="1">
      <alignment horizontal="center" vertical="center"/>
    </xf>
    <xf numFmtId="0" fontId="53" fillId="0" borderId="0" xfId="0" applyFont="1" applyAlignment="1">
      <alignment horizontal="center" vertical="center"/>
    </xf>
    <xf numFmtId="14" fontId="26" fillId="9" borderId="0" xfId="0" applyNumberFormat="1" applyFont="1" applyFill="1" applyProtection="1"/>
    <xf numFmtId="0" fontId="21" fillId="0" borderId="75" xfId="0" applyFont="1" applyBorder="1" applyAlignment="1">
      <alignment horizontal="center" wrapText="1"/>
    </xf>
    <xf numFmtId="164" fontId="0" fillId="0" borderId="83" xfId="0" applyNumberFormat="1" applyBorder="1" applyAlignment="1">
      <alignment horizontal="center"/>
    </xf>
    <xf numFmtId="168" fontId="16" fillId="0" borderId="26" xfId="2" applyNumberFormat="1" applyBorder="1" applyAlignment="1">
      <alignment horizontal="center" wrapText="1"/>
    </xf>
    <xf numFmtId="0" fontId="16" fillId="0" borderId="26" xfId="2" applyBorder="1" applyAlignment="1">
      <alignment horizontal="center" wrapText="1"/>
    </xf>
    <xf numFmtId="0" fontId="0" fillId="0" borderId="5" xfId="0" applyFill="1" applyBorder="1"/>
    <xf numFmtId="0" fontId="9" fillId="0" borderId="34" xfId="2" applyFont="1" applyBorder="1" applyAlignment="1">
      <alignment horizontal="left" vertical="top" wrapText="1"/>
    </xf>
    <xf numFmtId="0" fontId="9" fillId="0" borderId="36" xfId="2" applyFont="1" applyBorder="1" applyAlignment="1">
      <alignment horizontal="left" vertical="top" wrapText="1"/>
    </xf>
    <xf numFmtId="0" fontId="18" fillId="0" borderId="51" xfId="0" applyFont="1" applyFill="1" applyBorder="1" applyAlignment="1">
      <alignment horizontal="center" wrapText="1"/>
    </xf>
    <xf numFmtId="0" fontId="18" fillId="0" borderId="52" xfId="0" applyFont="1" applyFill="1" applyBorder="1" applyAlignment="1">
      <alignment horizontal="center" wrapText="1"/>
    </xf>
    <xf numFmtId="164" fontId="0" fillId="0" borderId="80" xfId="0" applyNumberFormat="1" applyFill="1" applyBorder="1" applyAlignment="1">
      <alignment horizontal="center" vertical="center"/>
    </xf>
    <xf numFmtId="164" fontId="0" fillId="0" borderId="82" xfId="0" applyNumberFormat="1" applyFill="1" applyBorder="1" applyAlignment="1">
      <alignment horizontal="center" vertical="center"/>
    </xf>
    <xf numFmtId="0" fontId="26" fillId="13" borderId="97" xfId="0" applyFont="1" applyFill="1" applyBorder="1" applyAlignment="1" applyProtection="1">
      <alignment horizontal="center" vertical="center" wrapText="1"/>
      <protection locked="0"/>
    </xf>
    <xf numFmtId="0" fontId="49" fillId="19" borderId="48" xfId="0" applyFont="1" applyFill="1" applyBorder="1" applyAlignment="1" applyProtection="1">
      <alignment vertical="top"/>
    </xf>
    <xf numFmtId="164" fontId="0" fillId="0" borderId="5" xfId="0" applyNumberFormat="1" applyBorder="1" applyAlignment="1">
      <alignment horizontal="center" vertical="center"/>
    </xf>
    <xf numFmtId="0" fontId="18" fillId="0" borderId="0" xfId="0" applyFont="1"/>
    <xf numFmtId="0" fontId="64" fillId="0" borderId="2" xfId="0" applyFont="1" applyFill="1" applyBorder="1" applyAlignment="1">
      <alignment horizontal="left" vertical="center" wrapText="1"/>
    </xf>
    <xf numFmtId="0" fontId="65" fillId="0" borderId="0" xfId="0" applyFont="1" applyAlignment="1">
      <alignment horizontal="left" vertical="center" wrapText="1"/>
    </xf>
    <xf numFmtId="0" fontId="64" fillId="0" borderId="2" xfId="0" applyFont="1" applyFill="1" applyBorder="1" applyAlignment="1">
      <alignment horizontal="left" vertical="top" wrapText="1"/>
    </xf>
    <xf numFmtId="0" fontId="2" fillId="0" borderId="10" xfId="0" applyFont="1" applyBorder="1" applyAlignment="1">
      <alignment vertical="center" wrapText="1"/>
    </xf>
    <xf numFmtId="0" fontId="2" fillId="0" borderId="0" xfId="0" applyFont="1" applyFill="1" applyBorder="1" applyAlignment="1">
      <alignment horizontal="center" vertical="center" wrapText="1"/>
    </xf>
    <xf numFmtId="0" fontId="63" fillId="0" borderId="101" xfId="0" applyFont="1" applyFill="1" applyBorder="1" applyAlignment="1">
      <alignment horizontal="left" vertical="center" wrapText="1"/>
    </xf>
    <xf numFmtId="0" fontId="63" fillId="0" borderId="103" xfId="0" applyFont="1" applyFill="1" applyBorder="1" applyAlignment="1">
      <alignment horizontal="left" vertical="center" wrapText="1"/>
    </xf>
    <xf numFmtId="0" fontId="63" fillId="0" borderId="105" xfId="0" applyFont="1" applyFill="1" applyBorder="1" applyAlignment="1">
      <alignment horizontal="left" vertical="center" wrapText="1"/>
    </xf>
    <xf numFmtId="0" fontId="63" fillId="0" borderId="107" xfId="0" applyFont="1" applyFill="1" applyBorder="1" applyAlignment="1">
      <alignment horizontal="left" vertical="center" wrapText="1"/>
    </xf>
    <xf numFmtId="0" fontId="53" fillId="0" borderId="6" xfId="0" applyFont="1" applyBorder="1" applyAlignment="1">
      <alignment horizontal="center" vertical="top"/>
    </xf>
    <xf numFmtId="0" fontId="63" fillId="0" borderId="53" xfId="0" applyFont="1" applyFill="1" applyBorder="1" applyAlignment="1">
      <alignment horizontal="left" vertical="center" wrapText="1"/>
    </xf>
    <xf numFmtId="0" fontId="18" fillId="0" borderId="109" xfId="0" applyFont="1" applyBorder="1" applyAlignment="1">
      <alignment horizontal="center" vertical="top"/>
    </xf>
    <xf numFmtId="0" fontId="18" fillId="0" borderId="111" xfId="0" applyFont="1" applyBorder="1" applyAlignment="1">
      <alignment horizontal="center" vertical="top"/>
    </xf>
    <xf numFmtId="0" fontId="18" fillId="0" borderId="70" xfId="0" applyFont="1" applyBorder="1" applyAlignment="1">
      <alignment horizontal="center" vertical="top"/>
    </xf>
    <xf numFmtId="0" fontId="18" fillId="0" borderId="87" xfId="0" applyFont="1" applyBorder="1" applyAlignment="1">
      <alignment horizontal="center" vertical="top"/>
    </xf>
    <xf numFmtId="0" fontId="18" fillId="0" borderId="6" xfId="0" applyFont="1" applyBorder="1" applyAlignment="1">
      <alignment horizontal="center" vertical="top"/>
    </xf>
    <xf numFmtId="0" fontId="1" fillId="0" borderId="101" xfId="0" applyFont="1" applyBorder="1" applyAlignment="1">
      <alignment vertical="center" wrapText="1"/>
    </xf>
    <xf numFmtId="0" fontId="63" fillId="0" borderId="44" xfId="0" applyFont="1" applyFill="1" applyBorder="1" applyAlignment="1">
      <alignment horizontal="left" vertical="center" wrapText="1"/>
    </xf>
    <xf numFmtId="0" fontId="63" fillId="0" borderId="44" xfId="0" applyFont="1" applyFill="1" applyBorder="1" applyAlignment="1">
      <alignment horizontal="left" vertical="top" wrapText="1"/>
    </xf>
    <xf numFmtId="0" fontId="64" fillId="0" borderId="54" xfId="0" applyFont="1" applyFill="1" applyBorder="1" applyAlignment="1">
      <alignment horizontal="left" vertical="top" wrapText="1"/>
    </xf>
    <xf numFmtId="0" fontId="0" fillId="0" borderId="57" xfId="0" applyFill="1" applyBorder="1" applyAlignment="1">
      <alignment vertical="top" wrapText="1"/>
    </xf>
    <xf numFmtId="0" fontId="2" fillId="0" borderId="93" xfId="0" applyFont="1" applyBorder="1" applyAlignment="1">
      <alignment vertical="center" wrapText="1"/>
    </xf>
    <xf numFmtId="0" fontId="18" fillId="0" borderId="75" xfId="0" applyFont="1" applyBorder="1" applyAlignment="1">
      <alignment horizontal="center" vertical="top"/>
    </xf>
    <xf numFmtId="0" fontId="18" fillId="0" borderId="115" xfId="0" applyFont="1" applyBorder="1" applyAlignment="1">
      <alignment horizontal="center" vertical="top"/>
    </xf>
    <xf numFmtId="0" fontId="18" fillId="0" borderId="117" xfId="0" applyFont="1" applyBorder="1" applyAlignment="1">
      <alignment horizontal="center" vertical="top"/>
    </xf>
    <xf numFmtId="0" fontId="18" fillId="0" borderId="118" xfId="0" applyFont="1" applyBorder="1" applyAlignment="1">
      <alignment horizontal="center" vertical="top"/>
    </xf>
    <xf numFmtId="0" fontId="0" fillId="0" borderId="57" xfId="0" applyBorder="1" applyAlignment="1">
      <alignment horizontal="left" vertical="top" wrapText="1"/>
    </xf>
    <xf numFmtId="0" fontId="2" fillId="0" borderId="14" xfId="0" applyFont="1" applyBorder="1" applyAlignment="1">
      <alignment vertical="center" wrapText="1"/>
    </xf>
    <xf numFmtId="0" fontId="1" fillId="0" borderId="10" xfId="0" applyFont="1" applyBorder="1" applyAlignment="1">
      <alignment vertical="center" wrapText="1"/>
    </xf>
    <xf numFmtId="0" fontId="1" fillId="0" borderId="51" xfId="0" applyFont="1" applyBorder="1" applyAlignment="1">
      <alignment vertical="center" wrapText="1"/>
    </xf>
    <xf numFmtId="0" fontId="1" fillId="0" borderId="57" xfId="0" applyFont="1" applyBorder="1" applyAlignment="1">
      <alignment horizontal="left" vertical="top" wrapText="1"/>
    </xf>
    <xf numFmtId="0" fontId="2" fillId="0" borderId="43" xfId="0" applyFont="1" applyFill="1" applyBorder="1" applyAlignment="1">
      <alignment horizontal="center" vertical="center" wrapText="1"/>
    </xf>
    <xf numFmtId="0" fontId="2" fillId="0" borderId="53" xfId="0" applyFont="1" applyBorder="1" applyAlignment="1">
      <alignment vertical="top" wrapText="1"/>
    </xf>
    <xf numFmtId="0" fontId="1" fillId="0" borderId="53" xfId="0" applyFont="1" applyBorder="1" applyAlignment="1">
      <alignment vertical="top" wrapText="1"/>
    </xf>
    <xf numFmtId="0" fontId="25" fillId="9" borderId="0" xfId="0" applyFont="1" applyFill="1" applyProtection="1"/>
    <xf numFmtId="0" fontId="1" fillId="0" borderId="14" xfId="0" applyFont="1" applyBorder="1" applyAlignment="1">
      <alignment vertical="top" wrapText="1"/>
    </xf>
    <xf numFmtId="0" fontId="18" fillId="0" borderId="0" xfId="0" applyFont="1" applyBorder="1" applyAlignment="1">
      <alignment horizontal="center" wrapText="1"/>
    </xf>
    <xf numFmtId="0" fontId="53" fillId="0" borderId="74" xfId="0" applyFont="1" applyBorder="1" applyAlignment="1">
      <alignment horizontal="center" vertical="center"/>
    </xf>
    <xf numFmtId="0" fontId="53" fillId="0" borderId="74" xfId="0" applyFont="1" applyBorder="1" applyAlignment="1">
      <alignment horizontal="center" vertical="center" wrapText="1"/>
    </xf>
    <xf numFmtId="164" fontId="53" fillId="0" borderId="74" xfId="0" applyNumberFormat="1" applyFont="1" applyBorder="1" applyAlignment="1">
      <alignment horizontal="center" vertical="center"/>
    </xf>
    <xf numFmtId="0" fontId="0" fillId="0" borderId="44" xfId="0" applyBorder="1" applyAlignment="1">
      <alignment vertical="top" wrapText="1"/>
    </xf>
    <xf numFmtId="0" fontId="53" fillId="0" borderId="124" xfId="0" applyFont="1" applyBorder="1" applyAlignment="1">
      <alignment horizontal="center" vertical="center"/>
    </xf>
    <xf numFmtId="0" fontId="53" fillId="0" borderId="124" xfId="0" applyFont="1" applyBorder="1" applyAlignment="1">
      <alignment horizontal="center" vertical="center" wrapText="1"/>
    </xf>
    <xf numFmtId="164" fontId="53" fillId="0" borderId="124" xfId="0" applyNumberFormat="1" applyFont="1" applyBorder="1" applyAlignment="1">
      <alignment horizontal="center" vertical="center"/>
    </xf>
    <xf numFmtId="0" fontId="0" fillId="0" borderId="127" xfId="0" applyBorder="1" applyAlignment="1">
      <alignment horizontal="center" vertical="center" wrapText="1"/>
    </xf>
    <xf numFmtId="0" fontId="0" fillId="0" borderId="37" xfId="0" applyBorder="1" applyAlignment="1">
      <alignment horizontal="center" vertical="center" wrapText="1"/>
    </xf>
    <xf numFmtId="0" fontId="66" fillId="0" borderId="48" xfId="0" applyFont="1" applyBorder="1" applyAlignment="1">
      <alignment horizontal="center" vertical="center" wrapText="1"/>
    </xf>
    <xf numFmtId="0" fontId="1" fillId="0" borderId="92" xfId="0" applyFont="1" applyBorder="1" applyAlignment="1">
      <alignment horizontal="left" vertical="center" wrapText="1"/>
    </xf>
    <xf numFmtId="0" fontId="1" fillId="0" borderId="10" xfId="0" applyFont="1" applyBorder="1" applyAlignment="1">
      <alignment horizontal="left" vertical="center" wrapText="1"/>
    </xf>
    <xf numFmtId="0" fontId="0" fillId="0" borderId="10" xfId="0" applyBorder="1" applyAlignment="1">
      <alignment vertical="center" wrapText="1"/>
    </xf>
    <xf numFmtId="0" fontId="1" fillId="0" borderId="92" xfId="0" applyFont="1" applyFill="1" applyBorder="1" applyAlignment="1">
      <alignment horizontal="left" vertical="center" wrapText="1"/>
    </xf>
    <xf numFmtId="0" fontId="1" fillId="0" borderId="10" xfId="0" applyFont="1" applyBorder="1" applyAlignment="1">
      <alignment vertical="top" wrapText="1"/>
    </xf>
    <xf numFmtId="0" fontId="18" fillId="0" borderId="92" xfId="0" applyFont="1" applyBorder="1" applyAlignment="1">
      <alignment horizontal="center" vertical="top"/>
    </xf>
    <xf numFmtId="0" fontId="18" fillId="0" borderId="6" xfId="0" applyFont="1" applyFill="1" applyBorder="1" applyAlignment="1">
      <alignment horizontal="center" vertical="top"/>
    </xf>
    <xf numFmtId="0" fontId="0" fillId="0" borderId="2" xfId="0" applyBorder="1" applyAlignment="1">
      <alignment horizontal="left" vertical="top" wrapText="1"/>
    </xf>
    <xf numFmtId="0" fontId="0" fillId="0" borderId="44" xfId="0" applyBorder="1" applyAlignment="1">
      <alignment horizontal="left" vertical="top" wrapText="1"/>
    </xf>
    <xf numFmtId="0" fontId="53" fillId="0" borderId="2" xfId="0" applyFont="1" applyBorder="1" applyAlignment="1">
      <alignment horizontal="left" vertical="top" wrapText="1"/>
    </xf>
    <xf numFmtId="0" fontId="18" fillId="0" borderId="92" xfId="0" applyFont="1" applyFill="1" applyBorder="1" applyAlignment="1">
      <alignment horizontal="center" vertical="top"/>
    </xf>
    <xf numFmtId="0" fontId="18" fillId="0" borderId="75" xfId="0" applyFont="1" applyFill="1" applyBorder="1" applyAlignment="1">
      <alignment horizontal="center" vertical="top"/>
    </xf>
    <xf numFmtId="0" fontId="1" fillId="0" borderId="93" xfId="0" applyFont="1" applyBorder="1" applyAlignment="1">
      <alignment vertical="top" wrapText="1"/>
    </xf>
    <xf numFmtId="0" fontId="18" fillId="0" borderId="43" xfId="0" applyFont="1" applyFill="1" applyBorder="1" applyAlignment="1">
      <alignment horizontal="center" vertical="top"/>
    </xf>
    <xf numFmtId="0" fontId="0" fillId="0" borderId="62" xfId="0" applyBorder="1"/>
    <xf numFmtId="0" fontId="53" fillId="0" borderId="2" xfId="0" applyFont="1" applyBorder="1" applyAlignment="1">
      <alignment vertical="top" wrapText="1"/>
    </xf>
    <xf numFmtId="0" fontId="0" fillId="0" borderId="44" xfId="0" applyBorder="1" applyAlignment="1">
      <alignment vertical="center" wrapText="1"/>
    </xf>
    <xf numFmtId="0" fontId="0" fillId="0" borderId="57" xfId="0" applyBorder="1" applyAlignment="1">
      <alignment vertical="center" wrapText="1"/>
    </xf>
    <xf numFmtId="0" fontId="53" fillId="0" borderId="2" xfId="0" applyFont="1" applyBorder="1" applyAlignment="1">
      <alignment vertical="center" wrapText="1"/>
    </xf>
    <xf numFmtId="0" fontId="53" fillId="0" borderId="54" xfId="0" applyFont="1" applyBorder="1" applyAlignment="1">
      <alignment vertical="center" wrapText="1"/>
    </xf>
    <xf numFmtId="0" fontId="1" fillId="0" borderId="14" xfId="0" applyFont="1" applyBorder="1" applyAlignment="1">
      <alignment vertical="center" wrapText="1"/>
    </xf>
    <xf numFmtId="0" fontId="0" fillId="0" borderId="0" xfId="0" applyProtection="1"/>
    <xf numFmtId="165" fontId="0" fillId="0" borderId="0" xfId="0" applyNumberForma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18" fillId="0" borderId="69" xfId="0" applyFont="1" applyFill="1" applyBorder="1" applyAlignment="1" applyProtection="1">
      <alignment vertical="center" wrapText="1"/>
    </xf>
    <xf numFmtId="0" fontId="18" fillId="0" borderId="87" xfId="0" applyFont="1" applyFill="1" applyBorder="1" applyAlignment="1" applyProtection="1">
      <alignment vertical="center" wrapText="1"/>
    </xf>
    <xf numFmtId="0" fontId="18" fillId="0" borderId="89" xfId="0" applyFont="1" applyFill="1" applyBorder="1" applyAlignment="1" applyProtection="1">
      <alignment vertical="center" wrapText="1"/>
    </xf>
    <xf numFmtId="164" fontId="55" fillId="12" borderId="74" xfId="0" applyNumberFormat="1" applyFont="1" applyFill="1" applyBorder="1" applyAlignment="1" applyProtection="1">
      <alignment horizontal="center" vertical="center" wrapText="1"/>
    </xf>
    <xf numFmtId="0" fontId="9" fillId="0" borderId="0" xfId="2" applyFont="1" applyBorder="1" applyAlignment="1" applyProtection="1">
      <alignment vertical="top" wrapText="1"/>
    </xf>
    <xf numFmtId="0" fontId="16" fillId="0" borderId="0" xfId="2" applyBorder="1" applyAlignment="1" applyProtection="1">
      <alignment vertical="top" wrapText="1"/>
    </xf>
    <xf numFmtId="0" fontId="26" fillId="13" borderId="52" xfId="0" applyFont="1" applyFill="1" applyBorder="1" applyAlignment="1" applyProtection="1">
      <alignment horizontal="center" vertical="center" wrapText="1"/>
      <protection locked="0"/>
    </xf>
    <xf numFmtId="0" fontId="26" fillId="13" borderId="60" xfId="0" applyFont="1" applyFill="1" applyBorder="1" applyAlignment="1" applyProtection="1">
      <alignment horizontal="center" vertical="center" wrapText="1"/>
      <protection locked="0"/>
    </xf>
    <xf numFmtId="0" fontId="26" fillId="13" borderId="88" xfId="0" applyFont="1" applyFill="1" applyBorder="1" applyAlignment="1" applyProtection="1">
      <alignment horizontal="center" vertical="center" wrapText="1"/>
      <protection locked="0"/>
    </xf>
    <xf numFmtId="166" fontId="26" fillId="13" borderId="57" xfId="0" applyNumberFormat="1" applyFont="1" applyFill="1" applyBorder="1" applyAlignment="1" applyProtection="1">
      <alignment horizontal="center" vertical="center" wrapText="1"/>
      <protection locked="0"/>
    </xf>
    <xf numFmtId="0" fontId="34" fillId="13" borderId="71" xfId="0" applyFont="1" applyFill="1" applyBorder="1" applyAlignment="1" applyProtection="1">
      <alignment horizontal="center" vertical="center" wrapText="1"/>
      <protection locked="0"/>
    </xf>
    <xf numFmtId="166" fontId="26" fillId="13" borderId="67" xfId="0" applyNumberFormat="1" applyFont="1" applyFill="1" applyBorder="1" applyAlignment="1" applyProtection="1">
      <alignment horizontal="center" vertical="center" wrapText="1"/>
      <protection locked="0"/>
    </xf>
    <xf numFmtId="0" fontId="53" fillId="0" borderId="9" xfId="0" applyFont="1" applyBorder="1" applyAlignment="1">
      <alignment horizontal="center" vertical="top"/>
    </xf>
    <xf numFmtId="0" fontId="1" fillId="0" borderId="103" xfId="0" applyFont="1" applyBorder="1" applyAlignment="1">
      <alignment vertical="center" wrapText="1"/>
    </xf>
    <xf numFmtId="0" fontId="1" fillId="0" borderId="119" xfId="0" applyFont="1" applyBorder="1" applyAlignment="1">
      <alignment vertical="center" wrapText="1"/>
    </xf>
    <xf numFmtId="0" fontId="0" fillId="24" borderId="0" xfId="0" applyFill="1"/>
    <xf numFmtId="0" fontId="0" fillId="0" borderId="83" xfId="0" applyBorder="1" applyAlignment="1">
      <alignment horizontal="center" vertical="center" wrapText="1"/>
    </xf>
    <xf numFmtId="0" fontId="26" fillId="0" borderId="134" xfId="0" applyFont="1" applyBorder="1" applyAlignment="1" applyProtection="1">
      <alignment vertical="top" wrapText="1"/>
    </xf>
    <xf numFmtId="0" fontId="16" fillId="0" borderId="18" xfId="2" applyBorder="1" applyAlignment="1">
      <alignment horizontal="center" vertical="center" wrapText="1"/>
    </xf>
    <xf numFmtId="0" fontId="5" fillId="0" borderId="0" xfId="2" applyFont="1" applyBorder="1" applyAlignment="1">
      <alignment horizontal="left" vertical="top" wrapText="1"/>
    </xf>
    <xf numFmtId="0" fontId="26" fillId="9" borderId="0" xfId="0" applyFont="1" applyFill="1" applyAlignment="1" applyProtection="1">
      <alignment horizontal="right"/>
    </xf>
    <xf numFmtId="14" fontId="26" fillId="9" borderId="0" xfId="0" applyNumberFormat="1" applyFont="1" applyFill="1" applyAlignment="1" applyProtection="1">
      <alignment horizontal="right"/>
    </xf>
    <xf numFmtId="0" fontId="9" fillId="0" borderId="30" xfId="2" applyFont="1" applyBorder="1" applyAlignment="1">
      <alignment horizontal="center" vertical="top" wrapText="1"/>
    </xf>
    <xf numFmtId="0" fontId="16" fillId="0" borderId="26" xfId="2" applyBorder="1" applyAlignment="1">
      <alignment vertical="top" wrapText="1"/>
    </xf>
    <xf numFmtId="0" fontId="53" fillId="0" borderId="92" xfId="0" applyFont="1" applyBorder="1" applyAlignment="1">
      <alignment horizontal="center" vertical="top"/>
    </xf>
    <xf numFmtId="0" fontId="48" fillId="0" borderId="38" xfId="0" applyFont="1" applyFill="1" applyBorder="1" applyAlignment="1">
      <alignment horizontal="left"/>
    </xf>
    <xf numFmtId="0" fontId="21" fillId="0" borderId="45" xfId="0" applyFont="1" applyFill="1" applyBorder="1" applyAlignment="1">
      <alignment horizontal="center" wrapText="1"/>
    </xf>
    <xf numFmtId="0" fontId="0" fillId="0" borderId="1" xfId="0" applyFill="1" applyBorder="1"/>
    <xf numFmtId="0" fontId="0" fillId="0" borderId="54" xfId="0" applyFill="1" applyBorder="1"/>
    <xf numFmtId="0" fontId="48" fillId="0" borderId="38" xfId="0" applyFont="1" applyFill="1" applyBorder="1" applyAlignment="1">
      <alignment horizontal="center"/>
    </xf>
    <xf numFmtId="0" fontId="0" fillId="0" borderId="0" xfId="0" applyFill="1"/>
    <xf numFmtId="0" fontId="49" fillId="0" borderId="50" xfId="0" applyFont="1" applyFill="1" applyBorder="1" applyAlignment="1" applyProtection="1">
      <alignment horizontal="left" vertical="top" wrapText="1"/>
    </xf>
    <xf numFmtId="0" fontId="38" fillId="2" borderId="41" xfId="0" applyFont="1" applyFill="1" applyBorder="1" applyAlignment="1" applyProtection="1">
      <alignment horizontal="left" vertical="top" wrapText="1"/>
    </xf>
    <xf numFmtId="0" fontId="38" fillId="2" borderId="4" xfId="0" applyFont="1" applyFill="1" applyBorder="1" applyAlignment="1" applyProtection="1">
      <alignment horizontal="center" vertical="center" wrapText="1"/>
    </xf>
    <xf numFmtId="0" fontId="38" fillId="2" borderId="41" xfId="0" applyFont="1" applyFill="1" applyBorder="1" applyAlignment="1" applyProtection="1">
      <alignment vertical="top" wrapText="1"/>
    </xf>
    <xf numFmtId="0" fontId="38" fillId="2" borderId="2" xfId="0" applyFont="1" applyFill="1" applyBorder="1" applyAlignment="1" applyProtection="1">
      <alignment vertical="top" wrapText="1"/>
    </xf>
    <xf numFmtId="0" fontId="38" fillId="2" borderId="50" xfId="0" applyFont="1" applyFill="1" applyBorder="1" applyAlignment="1" applyProtection="1">
      <alignment vertical="top" wrapText="1"/>
    </xf>
    <xf numFmtId="164" fontId="26" fillId="0" borderId="36" xfId="0" applyNumberFormat="1" applyFont="1" applyBorder="1" applyAlignment="1" applyProtection="1">
      <alignment horizontal="center" vertical="center"/>
    </xf>
    <xf numFmtId="0" fontId="51" fillId="12" borderId="41" xfId="0" applyFont="1" applyFill="1" applyBorder="1" applyAlignment="1" applyProtection="1">
      <alignment vertical="center" wrapText="1"/>
    </xf>
    <xf numFmtId="0" fontId="51" fillId="12" borderId="42" xfId="0" applyFont="1" applyFill="1" applyBorder="1" applyAlignment="1" applyProtection="1">
      <alignment vertical="center" wrapText="1"/>
    </xf>
    <xf numFmtId="0" fontId="38" fillId="2" borderId="42" xfId="0" applyFont="1" applyFill="1" applyBorder="1" applyAlignment="1" applyProtection="1">
      <alignment vertical="center" wrapText="1"/>
    </xf>
    <xf numFmtId="0" fontId="38" fillId="2" borderId="45" xfId="0" applyFont="1" applyFill="1" applyBorder="1" applyAlignment="1" applyProtection="1">
      <alignment vertical="center" wrapText="1"/>
    </xf>
    <xf numFmtId="0" fontId="38" fillId="2" borderId="4" xfId="0" applyFont="1" applyFill="1" applyBorder="1" applyAlignment="1" applyProtection="1">
      <alignment vertical="center" wrapText="1"/>
    </xf>
    <xf numFmtId="0" fontId="38" fillId="2" borderId="50" xfId="0" applyFont="1" applyFill="1" applyBorder="1" applyAlignment="1" applyProtection="1">
      <alignment vertical="center" wrapText="1"/>
    </xf>
    <xf numFmtId="0" fontId="26" fillId="12" borderId="58" xfId="0" applyFont="1" applyFill="1" applyBorder="1" applyAlignment="1" applyProtection="1">
      <alignment vertical="top" wrapText="1"/>
    </xf>
    <xf numFmtId="0" fontId="26" fillId="2" borderId="53" xfId="0" applyFont="1" applyFill="1" applyBorder="1" applyAlignment="1" applyProtection="1">
      <alignment vertical="top" wrapText="1"/>
    </xf>
    <xf numFmtId="0" fontId="26" fillId="2" borderId="2" xfId="0" applyFont="1" applyFill="1" applyBorder="1" applyAlignment="1" applyProtection="1">
      <alignment vertical="top" wrapText="1"/>
    </xf>
    <xf numFmtId="0" fontId="26" fillId="2" borderId="3" xfId="0" applyFont="1" applyFill="1" applyBorder="1" applyAlignment="1" applyProtection="1">
      <alignment vertical="top" wrapText="1"/>
    </xf>
    <xf numFmtId="0" fontId="26" fillId="2" borderId="14" xfId="0" applyFont="1" applyFill="1" applyBorder="1" applyAlignment="1" applyProtection="1">
      <alignment vertical="top" wrapText="1"/>
    </xf>
    <xf numFmtId="0" fontId="38" fillId="2" borderId="12" xfId="0" applyFont="1" applyFill="1" applyBorder="1" applyAlignment="1" applyProtection="1">
      <alignment horizontal="left" vertical="center" wrapText="1"/>
    </xf>
    <xf numFmtId="0" fontId="26" fillId="0" borderId="0" xfId="0" applyFont="1" applyFill="1" applyBorder="1" applyAlignment="1" applyProtection="1">
      <alignment horizontal="center" vertical="top" wrapText="1"/>
    </xf>
    <xf numFmtId="164" fontId="26" fillId="0" borderId="0" xfId="0" applyNumberFormat="1" applyFont="1" applyFill="1" applyBorder="1" applyAlignment="1" applyProtection="1">
      <alignment horizontal="center" vertical="center" wrapText="1"/>
    </xf>
    <xf numFmtId="0" fontId="54" fillId="0" borderId="3" xfId="0" applyFont="1" applyFill="1" applyBorder="1" applyAlignment="1" applyProtection="1">
      <alignment horizontal="right" vertical="center" wrapText="1"/>
    </xf>
    <xf numFmtId="164" fontId="26" fillId="0" borderId="74" xfId="0" applyNumberFormat="1" applyFont="1" applyFill="1" applyBorder="1" applyAlignment="1" applyProtection="1">
      <alignment horizontal="center" vertical="center" wrapText="1"/>
    </xf>
    <xf numFmtId="0" fontId="38" fillId="2" borderId="0" xfId="0" applyFont="1" applyFill="1" applyBorder="1" applyAlignment="1" applyProtection="1">
      <alignment horizontal="left" vertical="top" wrapText="1"/>
    </xf>
    <xf numFmtId="0" fontId="34" fillId="0" borderId="0" xfId="0" quotePrefix="1" applyFont="1" applyFill="1" applyBorder="1" applyAlignment="1" applyProtection="1">
      <alignment horizontal="left" vertical="top" wrapText="1"/>
    </xf>
    <xf numFmtId="0" fontId="51" fillId="0" borderId="49" xfId="0" applyFont="1" applyFill="1" applyBorder="1" applyAlignment="1" applyProtection="1">
      <alignment horizontal="center" vertical="top" wrapText="1"/>
    </xf>
    <xf numFmtId="165" fontId="0" fillId="13" borderId="55" xfId="0" applyNumberFormat="1" applyFill="1" applyBorder="1" applyAlignment="1" applyProtection="1">
      <alignment vertical="center" wrapText="1"/>
    </xf>
    <xf numFmtId="165" fontId="0" fillId="0" borderId="57" xfId="0" applyNumberFormat="1" applyFill="1" applyBorder="1" applyAlignment="1" applyProtection="1">
      <alignment vertical="center" wrapText="1"/>
    </xf>
    <xf numFmtId="164" fontId="26" fillId="14" borderId="5" xfId="0" applyNumberFormat="1" applyFont="1" applyFill="1" applyBorder="1" applyAlignment="1" applyProtection="1">
      <alignment horizontal="center" vertical="top" wrapText="1"/>
      <protection locked="0"/>
    </xf>
    <xf numFmtId="164" fontId="26" fillId="12" borderId="5" xfId="0" applyNumberFormat="1" applyFont="1" applyFill="1" applyBorder="1" applyAlignment="1" applyProtection="1">
      <alignment horizontal="center" vertical="top" wrapText="1"/>
      <protection locked="0"/>
    </xf>
    <xf numFmtId="164" fontId="26" fillId="5" borderId="39" xfId="0" applyNumberFormat="1" applyFont="1" applyFill="1" applyBorder="1" applyAlignment="1" applyProtection="1">
      <alignment horizontal="center" vertical="center" wrapText="1"/>
      <protection locked="0"/>
    </xf>
    <xf numFmtId="164" fontId="26" fillId="16" borderId="5" xfId="0" applyNumberFormat="1" applyFont="1" applyFill="1" applyBorder="1" applyAlignment="1" applyProtection="1">
      <alignment horizontal="center" vertical="top" wrapText="1"/>
      <protection locked="0"/>
    </xf>
    <xf numFmtId="164" fontId="55" fillId="12" borderId="49" xfId="0" applyNumberFormat="1" applyFont="1" applyFill="1" applyBorder="1" applyAlignment="1" applyProtection="1">
      <alignment horizontal="center" vertical="center" wrapText="1"/>
      <protection locked="0"/>
    </xf>
    <xf numFmtId="0" fontId="48" fillId="2" borderId="38" xfId="0" applyFont="1" applyFill="1" applyBorder="1" applyAlignment="1">
      <alignment horizontal="center"/>
    </xf>
    <xf numFmtId="0" fontId="19" fillId="18" borderId="132" xfId="0" applyFont="1" applyFill="1" applyBorder="1" applyAlignment="1" applyProtection="1">
      <alignment horizontal="center" vertical="center" wrapText="1"/>
      <protection locked="0"/>
    </xf>
    <xf numFmtId="0" fontId="19" fillId="18" borderId="79" xfId="0" applyFont="1" applyFill="1" applyBorder="1" applyAlignment="1" applyProtection="1">
      <alignment horizontal="center" vertical="center" wrapText="1"/>
      <protection locked="0"/>
    </xf>
    <xf numFmtId="0" fontId="19" fillId="18" borderId="133" xfId="0" applyFont="1" applyFill="1" applyBorder="1" applyAlignment="1" applyProtection="1">
      <alignment horizontal="center" vertical="center" wrapText="1"/>
      <protection locked="0"/>
    </xf>
    <xf numFmtId="164" fontId="0" fillId="18" borderId="79" xfId="1" applyNumberFormat="1" applyFont="1" applyFill="1" applyBorder="1" applyAlignment="1" applyProtection="1">
      <alignment horizontal="center" vertical="center"/>
      <protection locked="0"/>
    </xf>
    <xf numFmtId="164" fontId="0" fillId="18" borderId="40" xfId="0" applyNumberFormat="1" applyFill="1" applyBorder="1" applyAlignment="1" applyProtection="1">
      <alignment horizontal="center" vertical="center"/>
      <protection locked="0"/>
    </xf>
    <xf numFmtId="164" fontId="0" fillId="18" borderId="81" xfId="0" applyNumberFormat="1" applyFill="1" applyBorder="1" applyAlignment="1" applyProtection="1">
      <alignment horizontal="center" vertical="center"/>
      <protection locked="0"/>
    </xf>
    <xf numFmtId="164" fontId="0" fillId="18" borderId="37" xfId="0" applyNumberFormat="1" applyFill="1" applyBorder="1" applyAlignment="1" applyProtection="1">
      <alignment horizontal="center" vertical="center"/>
      <protection locked="0"/>
    </xf>
    <xf numFmtId="0" fontId="0" fillId="16" borderId="89" xfId="0" applyFill="1" applyBorder="1" applyAlignment="1" applyProtection="1">
      <alignment horizontal="center"/>
      <protection locked="0"/>
    </xf>
    <xf numFmtId="0" fontId="0" fillId="16" borderId="40" xfId="0" applyFill="1" applyBorder="1" applyAlignment="1" applyProtection="1">
      <alignment horizontal="center"/>
      <protection locked="0"/>
    </xf>
    <xf numFmtId="167" fontId="0" fillId="16" borderId="40" xfId="0" applyNumberFormat="1" applyFill="1" applyBorder="1" applyAlignment="1" applyProtection="1">
      <alignment horizontal="center"/>
      <protection locked="0"/>
    </xf>
    <xf numFmtId="168" fontId="0" fillId="16" borderId="40" xfId="0" applyNumberFormat="1" applyFill="1" applyBorder="1" applyAlignment="1" applyProtection="1">
      <alignment horizontal="center"/>
      <protection locked="0"/>
    </xf>
    <xf numFmtId="0" fontId="0" fillId="6" borderId="85" xfId="0" applyFill="1" applyBorder="1" applyAlignment="1" applyProtection="1">
      <alignment horizontal="center"/>
      <protection locked="0"/>
    </xf>
    <xf numFmtId="0" fontId="0" fillId="6" borderId="40" xfId="0" applyFill="1" applyBorder="1" applyAlignment="1" applyProtection="1">
      <alignment horizontal="center"/>
      <protection locked="0"/>
    </xf>
    <xf numFmtId="164" fontId="0" fillId="6" borderId="40" xfId="0" applyNumberFormat="1" applyFill="1" applyBorder="1" applyAlignment="1" applyProtection="1">
      <alignment horizontal="center"/>
      <protection locked="0"/>
    </xf>
    <xf numFmtId="0" fontId="0" fillId="22" borderId="85" xfId="0" applyFill="1" applyBorder="1" applyAlignment="1" applyProtection="1">
      <alignment horizontal="center"/>
      <protection locked="0"/>
    </xf>
    <xf numFmtId="0" fontId="0" fillId="22" borderId="40" xfId="0" applyFill="1" applyBorder="1" applyAlignment="1" applyProtection="1">
      <alignment horizontal="center"/>
      <protection locked="0"/>
    </xf>
    <xf numFmtId="164" fontId="0" fillId="22" borderId="80" xfId="0" applyNumberFormat="1" applyFill="1" applyBorder="1" applyAlignment="1" applyProtection="1">
      <alignment horizontal="center"/>
      <protection locked="0"/>
    </xf>
    <xf numFmtId="0" fontId="0" fillId="22" borderId="61" xfId="0" applyFill="1" applyBorder="1" applyAlignment="1" applyProtection="1">
      <alignment horizontal="center"/>
      <protection locked="0"/>
    </xf>
    <xf numFmtId="0" fontId="0" fillId="22" borderId="37" xfId="0" applyFill="1" applyBorder="1" applyAlignment="1" applyProtection="1">
      <alignment horizontal="center"/>
      <protection locked="0"/>
    </xf>
    <xf numFmtId="164" fontId="0" fillId="22" borderId="82" xfId="0" applyNumberFormat="1" applyFill="1" applyBorder="1" applyAlignment="1" applyProtection="1">
      <alignment horizontal="center"/>
      <protection locked="0"/>
    </xf>
    <xf numFmtId="0" fontId="0" fillId="22" borderId="68" xfId="0" applyFill="1" applyBorder="1" applyAlignment="1" applyProtection="1">
      <alignment horizontal="center"/>
      <protection locked="0"/>
    </xf>
    <xf numFmtId="0" fontId="0" fillId="22" borderId="83" xfId="0" applyFill="1" applyBorder="1" applyAlignment="1" applyProtection="1">
      <alignment horizontal="center"/>
      <protection locked="0"/>
    </xf>
    <xf numFmtId="164" fontId="0" fillId="22" borderId="84" xfId="0" applyNumberFormat="1" applyFill="1" applyBorder="1" applyAlignment="1" applyProtection="1">
      <alignment horizontal="center"/>
      <protection locked="0"/>
    </xf>
    <xf numFmtId="168" fontId="16" fillId="0" borderId="26" xfId="2" applyNumberFormat="1" applyBorder="1" applyAlignment="1">
      <alignment horizontal="center" wrapText="1"/>
    </xf>
    <xf numFmtId="0" fontId="38" fillId="2" borderId="11" xfId="0" applyFont="1" applyFill="1" applyBorder="1" applyAlignment="1" applyProtection="1">
      <alignment vertical="top" wrapText="1"/>
    </xf>
    <xf numFmtId="0" fontId="38" fillId="2" borderId="1" xfId="0" applyFont="1" applyFill="1" applyBorder="1" applyAlignment="1" applyProtection="1">
      <alignment vertical="top" wrapText="1"/>
    </xf>
    <xf numFmtId="0" fontId="38" fillId="2" borderId="54" xfId="0" applyFont="1" applyFill="1" applyBorder="1" applyAlignment="1" applyProtection="1">
      <alignment vertical="top" wrapText="1"/>
    </xf>
    <xf numFmtId="0" fontId="33" fillId="0" borderId="35" xfId="0" applyFont="1" applyFill="1" applyBorder="1" applyAlignment="1" applyProtection="1">
      <alignment horizontal="center" vertical="center"/>
    </xf>
    <xf numFmtId="164" fontId="33" fillId="0" borderId="35" xfId="0" applyNumberFormat="1" applyFont="1" applyFill="1" applyBorder="1" applyAlignment="1" applyProtection="1">
      <alignment horizontal="center" vertical="center"/>
    </xf>
    <xf numFmtId="164" fontId="0" fillId="0" borderId="35" xfId="0" applyNumberFormat="1" applyFill="1" applyBorder="1" applyAlignment="1">
      <alignment horizontal="center" vertical="center"/>
    </xf>
    <xf numFmtId="164" fontId="26" fillId="25" borderId="5" xfId="0" applyNumberFormat="1" applyFont="1" applyFill="1" applyBorder="1" applyAlignment="1" applyProtection="1">
      <alignment horizontal="center" vertical="top" wrapText="1"/>
      <protection locked="0"/>
    </xf>
    <xf numFmtId="168" fontId="16" fillId="0" borderId="26" xfId="2" applyNumberFormat="1" applyBorder="1" applyAlignment="1">
      <alignment horizontal="center" wrapText="1"/>
    </xf>
    <xf numFmtId="0" fontId="16" fillId="0" borderId="21" xfId="2" applyBorder="1" applyAlignment="1">
      <alignment vertical="top" wrapText="1"/>
    </xf>
    <xf numFmtId="0" fontId="14" fillId="0" borderId="30" xfId="2" applyFont="1" applyBorder="1" applyAlignment="1">
      <alignment horizontal="left" vertical="top" wrapText="1"/>
    </xf>
    <xf numFmtId="0" fontId="9" fillId="0" borderId="0" xfId="2" applyFont="1" applyBorder="1" applyAlignment="1">
      <alignment horizontal="center" vertical="center" wrapText="1"/>
    </xf>
    <xf numFmtId="0" fontId="58" fillId="0" borderId="0" xfId="2" applyFont="1" applyBorder="1" applyAlignment="1">
      <alignment horizontal="right" vertical="center" wrapText="1"/>
    </xf>
    <xf numFmtId="0" fontId="9" fillId="0" borderId="12" xfId="2" applyFont="1" applyBorder="1" applyAlignment="1">
      <alignment horizontal="left" vertical="top" wrapText="1"/>
    </xf>
    <xf numFmtId="0" fontId="9" fillId="0" borderId="13" xfId="2" applyFont="1" applyBorder="1" applyAlignment="1">
      <alignment horizontal="left" vertical="top" wrapText="1"/>
    </xf>
    <xf numFmtId="0" fontId="9" fillId="0" borderId="2" xfId="2" applyFont="1" applyBorder="1" applyAlignment="1">
      <alignment horizontal="center" vertical="top" wrapText="1"/>
    </xf>
    <xf numFmtId="0" fontId="9" fillId="0" borderId="3" xfId="2" applyFont="1" applyBorder="1" applyAlignment="1">
      <alignment horizontal="left" vertical="top" wrapText="1"/>
    </xf>
    <xf numFmtId="0" fontId="9" fillId="0" borderId="14" xfId="2" applyFont="1" applyBorder="1" applyAlignment="1">
      <alignment horizontal="left" vertical="top" wrapText="1"/>
    </xf>
    <xf numFmtId="0" fontId="9" fillId="0" borderId="11" xfId="2" applyFont="1" applyBorder="1" applyAlignment="1">
      <alignment horizontal="center" vertical="top" wrapText="1"/>
    </xf>
    <xf numFmtId="0" fontId="9" fillId="0" borderId="12" xfId="2" applyFont="1" applyBorder="1" applyAlignment="1">
      <alignment horizontal="left" vertical="center" wrapText="1"/>
    </xf>
    <xf numFmtId="0" fontId="9" fillId="0" borderId="3" xfId="2" applyFont="1" applyBorder="1" applyAlignment="1">
      <alignment horizontal="left" vertical="center" wrapText="1"/>
    </xf>
    <xf numFmtId="0" fontId="9" fillId="0" borderId="13" xfId="2" applyFont="1" applyBorder="1" applyAlignment="1">
      <alignment horizontal="left" vertical="center" wrapText="1"/>
    </xf>
    <xf numFmtId="0" fontId="9" fillId="0" borderId="14" xfId="2" applyFont="1" applyBorder="1" applyAlignment="1">
      <alignment horizontal="left" vertical="center" wrapText="1"/>
    </xf>
    <xf numFmtId="0" fontId="38" fillId="4" borderId="45" xfId="0" applyFont="1" applyFill="1" applyBorder="1" applyAlignment="1" applyProtection="1">
      <alignment horizontal="center" vertical="center" wrapText="1"/>
    </xf>
    <xf numFmtId="0" fontId="38" fillId="4" borderId="47" xfId="0" applyFont="1" applyFill="1" applyBorder="1" applyAlignment="1" applyProtection="1">
      <alignment horizontal="center" vertical="center" wrapText="1"/>
    </xf>
    <xf numFmtId="0" fontId="48" fillId="2" borderId="0" xfId="0" applyFont="1" applyFill="1" applyBorder="1" applyAlignment="1" applyProtection="1">
      <alignment horizontal="center" vertical="center" wrapText="1"/>
    </xf>
    <xf numFmtId="0" fontId="48" fillId="2" borderId="4" xfId="0" applyFont="1" applyFill="1" applyBorder="1" applyAlignment="1" applyProtection="1">
      <alignment horizontal="center" vertical="center" wrapText="1"/>
    </xf>
    <xf numFmtId="14" fontId="26" fillId="0" borderId="0" xfId="0" applyNumberFormat="1" applyFont="1" applyFill="1" applyAlignment="1" applyProtection="1">
      <alignment horizontal="center"/>
    </xf>
    <xf numFmtId="0" fontId="61" fillId="2" borderId="7" xfId="0" applyFont="1" applyFill="1" applyBorder="1" applyAlignment="1" applyProtection="1">
      <alignment horizontal="left" vertical="top" wrapText="1"/>
    </xf>
    <xf numFmtId="0" fontId="61" fillId="2" borderId="7" xfId="0" applyFont="1" applyFill="1" applyBorder="1" applyAlignment="1" applyProtection="1">
      <alignment horizontal="left" vertical="top"/>
    </xf>
    <xf numFmtId="0" fontId="61" fillId="2" borderId="7" xfId="0" applyFont="1" applyFill="1" applyBorder="1" applyAlignment="1" applyProtection="1">
      <alignment horizontal="center"/>
    </xf>
    <xf numFmtId="0" fontId="54" fillId="23" borderId="130" xfId="0" applyFont="1" applyFill="1" applyBorder="1" applyAlignment="1" applyProtection="1">
      <alignment horizontal="center" vertical="center" wrapText="1"/>
    </xf>
    <xf numFmtId="0" fontId="54" fillId="23" borderId="0" xfId="0" applyFont="1" applyFill="1" applyBorder="1" applyAlignment="1" applyProtection="1">
      <alignment horizontal="center" vertical="center" wrapText="1"/>
    </xf>
    <xf numFmtId="0" fontId="54" fillId="23" borderId="131" xfId="0" applyFont="1" applyFill="1" applyBorder="1" applyAlignment="1" applyProtection="1">
      <alignment horizontal="center" vertical="center" wrapText="1"/>
    </xf>
    <xf numFmtId="0" fontId="54" fillId="23" borderId="98" xfId="0" applyFont="1" applyFill="1" applyBorder="1" applyAlignment="1" applyProtection="1">
      <alignment horizontal="center" vertical="center" wrapText="1"/>
    </xf>
    <xf numFmtId="0" fontId="54" fillId="23" borderId="99" xfId="0" applyFont="1" applyFill="1" applyBorder="1" applyAlignment="1" applyProtection="1">
      <alignment horizontal="center" vertical="center" wrapText="1"/>
    </xf>
    <xf numFmtId="0" fontId="54" fillId="23" borderId="100" xfId="0" applyFont="1" applyFill="1" applyBorder="1" applyAlignment="1" applyProtection="1">
      <alignment horizontal="center" vertical="center" wrapText="1"/>
    </xf>
    <xf numFmtId="0" fontId="26" fillId="0" borderId="0" xfId="0" applyFont="1" applyFill="1" applyBorder="1" applyAlignment="1" applyProtection="1">
      <alignment horizontal="left" vertical="top" wrapText="1"/>
    </xf>
    <xf numFmtId="0" fontId="26" fillId="0" borderId="4" xfId="0" applyFont="1" applyFill="1" applyBorder="1" applyAlignment="1" applyProtection="1">
      <alignment horizontal="left" vertical="top" wrapText="1"/>
    </xf>
    <xf numFmtId="0" fontId="33" fillId="0" borderId="9" xfId="0" applyFont="1" applyFill="1" applyBorder="1" applyAlignment="1" applyProtection="1">
      <alignment horizontal="right" vertical="top"/>
    </xf>
    <xf numFmtId="0" fontId="33" fillId="0" borderId="8" xfId="0" applyFont="1" applyFill="1" applyBorder="1" applyAlignment="1" applyProtection="1">
      <alignment horizontal="right" vertical="top"/>
    </xf>
    <xf numFmtId="0" fontId="38" fillId="2" borderId="8" xfId="0" applyFont="1" applyFill="1" applyBorder="1" applyAlignment="1" applyProtection="1">
      <alignment horizontal="left" vertical="top" wrapText="1"/>
    </xf>
    <xf numFmtId="0" fontId="38" fillId="2" borderId="47" xfId="0" applyFont="1" applyFill="1" applyBorder="1" applyAlignment="1" applyProtection="1">
      <alignment horizontal="center" vertical="center" wrapText="1"/>
    </xf>
    <xf numFmtId="0" fontId="29" fillId="0" borderId="0" xfId="0" applyFont="1" applyFill="1" applyBorder="1" applyAlignment="1" applyProtection="1">
      <alignment horizontal="left" vertical="top" wrapText="1"/>
    </xf>
    <xf numFmtId="0" fontId="29" fillId="0" borderId="4" xfId="0" applyFont="1" applyFill="1" applyBorder="1" applyAlignment="1" applyProtection="1">
      <alignment horizontal="left" vertical="top" wrapText="1"/>
    </xf>
    <xf numFmtId="0" fontId="29" fillId="0" borderId="3" xfId="0" applyFont="1" applyFill="1" applyBorder="1" applyAlignment="1" applyProtection="1">
      <alignment horizontal="left" vertical="top" wrapText="1"/>
    </xf>
    <xf numFmtId="0" fontId="29" fillId="0" borderId="14" xfId="0" applyFont="1" applyFill="1" applyBorder="1" applyAlignment="1" applyProtection="1">
      <alignment horizontal="left" vertical="top" wrapText="1"/>
    </xf>
    <xf numFmtId="0" fontId="33" fillId="0" borderId="73" xfId="0" applyFont="1" applyBorder="1" applyAlignment="1" applyProtection="1">
      <alignment horizontal="left" vertical="center" wrapText="1"/>
    </xf>
    <xf numFmtId="0" fontId="18" fillId="13" borderId="64" xfId="0" applyFont="1" applyFill="1" applyBorder="1" applyAlignment="1" applyProtection="1">
      <alignment horizontal="center" vertical="center" wrapText="1"/>
      <protection locked="0"/>
    </xf>
    <xf numFmtId="0" fontId="18" fillId="13" borderId="71" xfId="0" applyFont="1" applyFill="1" applyBorder="1" applyAlignment="1" applyProtection="1">
      <alignment horizontal="center" vertical="center" wrapText="1"/>
      <protection locked="0"/>
    </xf>
    <xf numFmtId="164" fontId="26" fillId="13" borderId="39" xfId="0" applyNumberFormat="1" applyFont="1" applyFill="1" applyBorder="1" applyAlignment="1" applyProtection="1">
      <alignment horizontal="center" vertical="top" wrapText="1"/>
      <protection locked="0"/>
    </xf>
    <xf numFmtId="164" fontId="26" fillId="13" borderId="36" xfId="0" applyNumberFormat="1" applyFont="1" applyFill="1" applyBorder="1" applyAlignment="1" applyProtection="1">
      <alignment horizontal="center" vertical="top" wrapText="1"/>
      <protection locked="0"/>
    </xf>
    <xf numFmtId="0" fontId="54" fillId="12" borderId="76" xfId="0" applyFont="1" applyFill="1" applyBorder="1" applyAlignment="1" applyProtection="1">
      <alignment horizontal="center"/>
    </xf>
    <xf numFmtId="0" fontId="54" fillId="12" borderId="77" xfId="0" applyFont="1" applyFill="1" applyBorder="1" applyAlignment="1" applyProtection="1">
      <alignment horizontal="center"/>
    </xf>
    <xf numFmtId="0" fontId="54" fillId="12" borderId="91" xfId="0" applyFont="1" applyFill="1" applyBorder="1" applyAlignment="1" applyProtection="1">
      <alignment horizontal="center"/>
    </xf>
    <xf numFmtId="0" fontId="50" fillId="0" borderId="64" xfId="0" applyFont="1" applyBorder="1" applyAlignment="1" applyProtection="1">
      <alignment horizontal="left" vertical="center" wrapText="1"/>
    </xf>
    <xf numFmtId="0" fontId="18" fillId="0" borderId="72" xfId="0" applyFont="1" applyBorder="1" applyAlignment="1" applyProtection="1">
      <alignment horizontal="left" vertical="center" wrapText="1"/>
    </xf>
    <xf numFmtId="0" fontId="18" fillId="0" borderId="66" xfId="0" applyFont="1" applyBorder="1" applyAlignment="1" applyProtection="1">
      <alignment horizontal="left" vertical="center" wrapText="1"/>
    </xf>
    <xf numFmtId="0" fontId="33" fillId="19" borderId="51" xfId="0" applyFont="1" applyFill="1" applyBorder="1" applyAlignment="1" applyProtection="1">
      <alignment horizontal="left" vertical="center" wrapText="1"/>
    </xf>
    <xf numFmtId="0" fontId="18" fillId="0" borderId="27" xfId="0" applyFont="1" applyBorder="1" applyAlignment="1" applyProtection="1">
      <alignment horizontal="left" vertical="center" wrapText="1"/>
    </xf>
    <xf numFmtId="0" fontId="18" fillId="0" borderId="38" xfId="0" applyFont="1" applyBorder="1" applyAlignment="1" applyProtection="1">
      <alignment horizontal="left" vertical="center" wrapText="1"/>
    </xf>
    <xf numFmtId="0" fontId="18" fillId="0" borderId="89" xfId="0" applyFont="1" applyBorder="1" applyAlignment="1" applyProtection="1">
      <alignment horizontal="left" vertical="center" wrapText="1"/>
    </xf>
    <xf numFmtId="0" fontId="18" fillId="0" borderId="86" xfId="0" applyFont="1" applyBorder="1" applyAlignment="1" applyProtection="1">
      <alignment horizontal="left" vertical="center" wrapText="1"/>
    </xf>
    <xf numFmtId="0" fontId="18" fillId="13" borderId="38" xfId="0" applyFont="1" applyFill="1" applyBorder="1" applyAlignment="1" applyProtection="1">
      <alignment horizontal="center" vertical="center" wrapText="1"/>
      <protection locked="0"/>
    </xf>
    <xf numFmtId="0" fontId="18" fillId="13" borderId="16" xfId="0" applyFont="1" applyFill="1" applyBorder="1" applyAlignment="1" applyProtection="1">
      <alignment horizontal="center" vertical="center" wrapText="1"/>
      <protection locked="0"/>
    </xf>
    <xf numFmtId="0" fontId="18" fillId="13" borderId="86" xfId="0" applyFont="1" applyFill="1" applyBorder="1" applyAlignment="1" applyProtection="1">
      <alignment horizontal="center" vertical="center" wrapText="1"/>
      <protection locked="0"/>
    </xf>
    <xf numFmtId="0" fontId="18" fillId="13" borderId="90" xfId="0" applyFont="1" applyFill="1" applyBorder="1" applyAlignment="1" applyProtection="1">
      <alignment horizontal="center" vertical="center" wrapText="1"/>
      <protection locked="0"/>
    </xf>
    <xf numFmtId="0" fontId="18" fillId="13" borderId="66" xfId="0" applyFont="1" applyFill="1" applyBorder="1" applyAlignment="1" applyProtection="1">
      <alignment horizontal="center" vertical="center" wrapText="1"/>
      <protection locked="0"/>
    </xf>
    <xf numFmtId="0" fontId="18" fillId="13" borderId="67" xfId="0" applyFont="1" applyFill="1" applyBorder="1" applyAlignment="1" applyProtection="1">
      <alignment horizontal="center" vertical="center" wrapText="1"/>
      <protection locked="0"/>
    </xf>
    <xf numFmtId="0" fontId="38" fillId="2" borderId="0" xfId="0" applyFont="1" applyFill="1" applyBorder="1" applyAlignment="1" applyProtection="1">
      <alignment horizontal="left" vertical="top" wrapText="1"/>
    </xf>
    <xf numFmtId="0" fontId="33" fillId="0" borderId="11" xfId="0" applyFont="1" applyFill="1" applyBorder="1" applyAlignment="1" applyProtection="1">
      <alignment horizontal="right" vertical="top" wrapText="1"/>
    </xf>
    <xf numFmtId="0" fontId="33" fillId="0" borderId="12" xfId="0" applyFont="1" applyFill="1" applyBorder="1" applyAlignment="1" applyProtection="1">
      <alignment horizontal="right" vertical="top" wrapText="1"/>
    </xf>
    <xf numFmtId="0" fontId="33" fillId="0" borderId="2" xfId="0" applyFont="1" applyFill="1" applyBorder="1" applyAlignment="1" applyProtection="1">
      <alignment horizontal="right" vertical="top" wrapText="1"/>
    </xf>
    <xf numFmtId="0" fontId="33" fillId="0" borderId="3" xfId="0" applyFont="1" applyFill="1" applyBorder="1" applyAlignment="1" applyProtection="1">
      <alignment horizontal="right" vertical="top" wrapText="1"/>
    </xf>
    <xf numFmtId="0" fontId="38" fillId="2" borderId="38" xfId="0" applyFont="1" applyFill="1" applyBorder="1" applyAlignment="1" applyProtection="1">
      <alignment horizontal="left" vertical="center" wrapText="1"/>
    </xf>
    <xf numFmtId="0" fontId="33" fillId="0" borderId="8" xfId="0" applyFont="1" applyFill="1" applyBorder="1" applyAlignment="1" applyProtection="1">
      <alignment horizontal="left" vertical="top" wrapText="1"/>
    </xf>
    <xf numFmtId="0" fontId="33" fillId="0" borderId="10" xfId="0" applyFont="1" applyFill="1" applyBorder="1" applyAlignment="1" applyProtection="1">
      <alignment horizontal="left" vertical="top" wrapText="1"/>
    </xf>
    <xf numFmtId="0" fontId="33" fillId="0" borderId="12" xfId="0" applyFont="1" applyFill="1" applyBorder="1" applyAlignment="1" applyProtection="1">
      <alignment horizontal="left" vertical="top" wrapText="1"/>
    </xf>
    <xf numFmtId="0" fontId="33" fillId="0" borderId="13" xfId="0" applyFont="1" applyFill="1" applyBorder="1" applyAlignment="1" applyProtection="1">
      <alignment horizontal="left" vertical="top" wrapText="1"/>
    </xf>
    <xf numFmtId="0" fontId="33" fillId="0" borderId="27" xfId="0" applyFont="1" applyBorder="1" applyAlignment="1" applyProtection="1">
      <alignment horizontal="left" vertical="top" wrapText="1"/>
    </xf>
    <xf numFmtId="0" fontId="33" fillId="0" borderId="62" xfId="0" applyFont="1" applyBorder="1" applyAlignment="1" applyProtection="1">
      <alignment horizontal="left" vertical="top" wrapText="1"/>
    </xf>
    <xf numFmtId="0" fontId="33" fillId="0" borderId="65" xfId="0" applyFont="1" applyFill="1" applyBorder="1" applyAlignment="1" applyProtection="1">
      <alignment horizontal="left" vertical="top" wrapText="1"/>
    </xf>
    <xf numFmtId="0" fontId="33" fillId="0" borderId="62" xfId="0" applyFont="1" applyFill="1" applyBorder="1" applyAlignment="1" applyProtection="1">
      <alignment horizontal="left" vertical="top" wrapText="1"/>
    </xf>
    <xf numFmtId="0" fontId="33" fillId="0" borderId="43" xfId="0" applyFont="1" applyBorder="1" applyAlignment="1" applyProtection="1">
      <alignment horizontal="left" vertical="top"/>
    </xf>
    <xf numFmtId="0" fontId="33" fillId="0" borderId="6" xfId="0" applyFont="1" applyBorder="1" applyAlignment="1" applyProtection="1">
      <alignment horizontal="left" vertical="top"/>
    </xf>
    <xf numFmtId="0" fontId="50" fillId="12" borderId="48" xfId="0" applyFont="1" applyFill="1" applyBorder="1" applyAlignment="1" applyProtection="1">
      <alignment horizontal="center" vertical="center"/>
    </xf>
    <xf numFmtId="0" fontId="50" fillId="12" borderId="51" xfId="0" applyFont="1" applyFill="1" applyBorder="1" applyAlignment="1" applyProtection="1">
      <alignment horizontal="center" vertical="center"/>
    </xf>
    <xf numFmtId="0" fontId="50" fillId="12" borderId="52" xfId="0" applyFont="1" applyFill="1" applyBorder="1" applyAlignment="1" applyProtection="1">
      <alignment horizontal="center" vertical="center"/>
    </xf>
    <xf numFmtId="0" fontId="48" fillId="2" borderId="54" xfId="0" applyFont="1" applyFill="1" applyBorder="1" applyAlignment="1" applyProtection="1">
      <alignment horizontal="center" vertical="center" wrapText="1"/>
    </xf>
    <xf numFmtId="0" fontId="48" fillId="2" borderId="7" xfId="0" applyFont="1" applyFill="1" applyBorder="1" applyAlignment="1" applyProtection="1">
      <alignment horizontal="center" vertical="center" wrapText="1"/>
    </xf>
    <xf numFmtId="0" fontId="26" fillId="0" borderId="0" xfId="0" applyFont="1" applyBorder="1" applyAlignment="1" applyProtection="1">
      <alignment horizontal="center"/>
    </xf>
    <xf numFmtId="164" fontId="26" fillId="15" borderId="1" xfId="0" applyNumberFormat="1" applyFont="1" applyFill="1" applyBorder="1" applyAlignment="1" applyProtection="1">
      <alignment horizontal="center" vertical="top"/>
      <protection locked="0"/>
    </xf>
    <xf numFmtId="164" fontId="26" fillId="15" borderId="4" xfId="0" applyNumberFormat="1" applyFont="1" applyFill="1" applyBorder="1" applyAlignment="1" applyProtection="1">
      <alignment horizontal="center" vertical="top"/>
      <protection locked="0"/>
    </xf>
    <xf numFmtId="164" fontId="26" fillId="15" borderId="2" xfId="0" applyNumberFormat="1" applyFont="1" applyFill="1" applyBorder="1" applyAlignment="1" applyProtection="1">
      <alignment horizontal="center" vertical="top"/>
      <protection locked="0"/>
    </xf>
    <xf numFmtId="164" fontId="26" fillId="15" borderId="14" xfId="0" applyNumberFormat="1" applyFont="1" applyFill="1" applyBorder="1" applyAlignment="1" applyProtection="1">
      <alignment horizontal="center" vertical="top"/>
      <protection locked="0"/>
    </xf>
    <xf numFmtId="164" fontId="26" fillId="5" borderId="41" xfId="0" applyNumberFormat="1" applyFont="1" applyFill="1" applyBorder="1" applyAlignment="1" applyProtection="1">
      <alignment horizontal="center" vertical="top" wrapText="1"/>
      <protection locked="0"/>
    </xf>
    <xf numFmtId="164" fontId="26" fillId="5" borderId="42" xfId="0" applyNumberFormat="1" applyFont="1" applyFill="1" applyBorder="1" applyAlignment="1" applyProtection="1">
      <alignment horizontal="center" vertical="top" wrapText="1"/>
      <protection locked="0"/>
    </xf>
    <xf numFmtId="164" fontId="26" fillId="5" borderId="1" xfId="0" applyNumberFormat="1" applyFont="1" applyFill="1" applyBorder="1" applyAlignment="1" applyProtection="1">
      <alignment horizontal="center" vertical="top" wrapText="1"/>
      <protection locked="0"/>
    </xf>
    <xf numFmtId="164" fontId="26" fillId="5" borderId="4" xfId="0" applyNumberFormat="1" applyFont="1" applyFill="1" applyBorder="1" applyAlignment="1" applyProtection="1">
      <alignment horizontal="center" vertical="top" wrapText="1"/>
      <protection locked="0"/>
    </xf>
    <xf numFmtId="0" fontId="34" fillId="0" borderId="38" xfId="0" quotePrefix="1" applyFont="1" applyFill="1" applyBorder="1" applyAlignment="1" applyProtection="1">
      <alignment horizontal="left" vertical="top" wrapText="1"/>
    </xf>
    <xf numFmtId="0" fontId="34" fillId="0" borderId="42" xfId="0" quotePrefix="1" applyFont="1" applyFill="1" applyBorder="1" applyAlignment="1" applyProtection="1">
      <alignment horizontal="left" vertical="top" wrapText="1"/>
    </xf>
    <xf numFmtId="0" fontId="34" fillId="0" borderId="0" xfId="0" quotePrefix="1" applyFont="1" applyFill="1" applyBorder="1" applyAlignment="1" applyProtection="1">
      <alignment horizontal="left" vertical="top" wrapText="1"/>
    </xf>
    <xf numFmtId="0" fontId="34" fillId="0" borderId="4" xfId="0" quotePrefix="1" applyFont="1" applyFill="1" applyBorder="1" applyAlignment="1" applyProtection="1">
      <alignment horizontal="left" vertical="top" wrapText="1"/>
    </xf>
    <xf numFmtId="164" fontId="26" fillId="13" borderId="41" xfId="0" applyNumberFormat="1" applyFont="1" applyFill="1" applyBorder="1" applyAlignment="1" applyProtection="1">
      <alignment horizontal="center" vertical="top" wrapText="1"/>
      <protection locked="0"/>
    </xf>
    <xf numFmtId="164" fontId="26" fillId="13" borderId="42" xfId="0" applyNumberFormat="1" applyFont="1" applyFill="1" applyBorder="1" applyAlignment="1" applyProtection="1">
      <alignment horizontal="center" vertical="top" wrapText="1"/>
      <protection locked="0"/>
    </xf>
    <xf numFmtId="164" fontId="26" fillId="13" borderId="2" xfId="0" applyNumberFormat="1" applyFont="1" applyFill="1" applyBorder="1" applyAlignment="1" applyProtection="1">
      <alignment horizontal="center" vertical="top" wrapText="1"/>
      <protection locked="0"/>
    </xf>
    <xf numFmtId="164" fontId="26" fillId="13" borderId="14" xfId="0" applyNumberFormat="1" applyFont="1" applyFill="1" applyBorder="1" applyAlignment="1" applyProtection="1">
      <alignment horizontal="center" vertical="top" wrapText="1"/>
      <protection locked="0"/>
    </xf>
    <xf numFmtId="164" fontId="26" fillId="15" borderId="35" xfId="1" applyNumberFormat="1" applyFont="1" applyFill="1" applyBorder="1" applyAlignment="1" applyProtection="1">
      <alignment horizontal="center" vertical="top" wrapText="1"/>
      <protection locked="0"/>
    </xf>
    <xf numFmtId="164" fontId="26" fillId="15" borderId="36" xfId="1" applyNumberFormat="1" applyFont="1" applyFill="1" applyBorder="1" applyAlignment="1" applyProtection="1">
      <alignment horizontal="center" vertical="top" wrapText="1"/>
      <protection locked="0"/>
    </xf>
    <xf numFmtId="0" fontId="38" fillId="2" borderId="12" xfId="0" applyFont="1" applyFill="1" applyBorder="1" applyAlignment="1" applyProtection="1">
      <alignment horizontal="left" vertical="center" wrapText="1"/>
    </xf>
    <xf numFmtId="0" fontId="33" fillId="0" borderId="9" xfId="0" applyFont="1" applyBorder="1" applyAlignment="1" applyProtection="1">
      <alignment horizontal="right" vertical="top" wrapText="1"/>
    </xf>
    <xf numFmtId="0" fontId="33" fillId="0" borderId="8" xfId="0" applyFont="1" applyBorder="1" applyAlignment="1" applyProtection="1">
      <alignment horizontal="right" vertical="top" wrapText="1"/>
    </xf>
    <xf numFmtId="0" fontId="33" fillId="0" borderId="1" xfId="0" applyFont="1" applyFill="1" applyBorder="1" applyAlignment="1" applyProtection="1">
      <alignment horizontal="right" vertical="top"/>
    </xf>
    <xf numFmtId="0" fontId="33" fillId="0" borderId="0" xfId="0" applyFont="1" applyFill="1" applyBorder="1" applyAlignment="1" applyProtection="1">
      <alignment horizontal="right" vertical="top"/>
    </xf>
    <xf numFmtId="0" fontId="33" fillId="0" borderId="54" xfId="0" applyFont="1" applyFill="1" applyBorder="1" applyAlignment="1" applyProtection="1">
      <alignment horizontal="right" vertical="top"/>
    </xf>
    <xf numFmtId="0" fontId="33" fillId="0" borderId="7" xfId="0" applyFont="1" applyFill="1" applyBorder="1" applyAlignment="1" applyProtection="1">
      <alignment horizontal="right" vertical="top"/>
    </xf>
    <xf numFmtId="0" fontId="38" fillId="0" borderId="41" xfId="0" applyFont="1" applyFill="1" applyBorder="1" applyAlignment="1" applyProtection="1">
      <alignment horizontal="center" vertical="center" wrapText="1"/>
    </xf>
    <xf numFmtId="0" fontId="38" fillId="0" borderId="38" xfId="0" applyFont="1" applyFill="1" applyBorder="1" applyAlignment="1" applyProtection="1">
      <alignment horizontal="center" vertical="center" wrapText="1"/>
    </xf>
    <xf numFmtId="0" fontId="38" fillId="0" borderId="1"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8" fillId="0" borderId="2" xfId="0" applyFont="1" applyFill="1" applyBorder="1" applyAlignment="1" applyProtection="1">
      <alignment horizontal="center" vertical="center" wrapText="1"/>
    </xf>
    <xf numFmtId="0" fontId="38" fillId="0" borderId="3" xfId="0" applyFont="1" applyFill="1" applyBorder="1" applyAlignment="1" applyProtection="1">
      <alignment horizontal="center" vertical="center" wrapText="1"/>
    </xf>
    <xf numFmtId="0" fontId="26" fillId="0" borderId="11" xfId="0" applyFont="1" applyFill="1" applyBorder="1" applyAlignment="1" applyProtection="1">
      <alignment horizontal="center" vertical="top" wrapText="1"/>
    </xf>
    <xf numFmtId="0" fontId="26" fillId="0" borderId="1" xfId="0" applyFont="1" applyFill="1" applyBorder="1" applyAlignment="1" applyProtection="1">
      <alignment horizontal="center" vertical="top" wrapText="1"/>
    </xf>
    <xf numFmtId="0" fontId="26" fillId="0" borderId="12" xfId="0" applyFont="1" applyFill="1" applyBorder="1" applyAlignment="1" applyProtection="1">
      <alignment horizontal="center" vertical="top" wrapText="1"/>
    </xf>
    <xf numFmtId="0" fontId="26" fillId="0" borderId="13" xfId="0" applyFont="1" applyFill="1" applyBorder="1" applyAlignment="1" applyProtection="1">
      <alignment horizontal="center" vertical="top" wrapText="1"/>
    </xf>
    <xf numFmtId="0" fontId="26" fillId="0" borderId="0" xfId="0" applyFont="1" applyFill="1" applyBorder="1" applyAlignment="1" applyProtection="1">
      <alignment horizontal="center" vertical="top" wrapText="1"/>
    </xf>
    <xf numFmtId="0" fontId="26" fillId="0" borderId="4" xfId="0" applyFont="1" applyFill="1" applyBorder="1" applyAlignment="1" applyProtection="1">
      <alignment horizontal="center" vertical="top" wrapText="1"/>
    </xf>
    <xf numFmtId="0" fontId="26" fillId="0" borderId="11" xfId="0" applyFont="1" applyBorder="1" applyAlignment="1" applyProtection="1">
      <alignment horizontal="center"/>
    </xf>
    <xf numFmtId="0" fontId="26" fillId="0" borderId="12" xfId="0" applyFont="1" applyBorder="1" applyAlignment="1" applyProtection="1">
      <alignment horizontal="center"/>
    </xf>
    <xf numFmtId="0" fontId="26" fillId="0" borderId="13" xfId="0" applyFont="1" applyBorder="1" applyAlignment="1" applyProtection="1">
      <alignment horizontal="center"/>
    </xf>
    <xf numFmtId="0" fontId="26" fillId="0" borderId="41" xfId="0" applyFont="1" applyBorder="1" applyAlignment="1" applyProtection="1">
      <alignment horizontal="center" vertical="top" wrapText="1"/>
    </xf>
    <xf numFmtId="0" fontId="26" fillId="0" borderId="38" xfId="0" applyFont="1" applyBorder="1" applyAlignment="1" applyProtection="1">
      <alignment horizontal="center" vertical="top" wrapText="1"/>
    </xf>
    <xf numFmtId="0" fontId="26" fillId="0" borderId="42" xfId="0" applyFont="1" applyBorder="1" applyAlignment="1" applyProtection="1">
      <alignment horizontal="center" vertical="top" wrapText="1"/>
    </xf>
    <xf numFmtId="0" fontId="26" fillId="0" borderId="1" xfId="0" applyFont="1" applyBorder="1" applyAlignment="1" applyProtection="1">
      <alignment horizontal="center" vertical="top" wrapText="1"/>
    </xf>
    <xf numFmtId="0" fontId="26" fillId="0" borderId="0" xfId="0" applyFont="1" applyBorder="1" applyAlignment="1" applyProtection="1">
      <alignment horizontal="center" vertical="top" wrapText="1"/>
    </xf>
    <xf numFmtId="0" fontId="26" fillId="0" borderId="4" xfId="0" applyFont="1" applyBorder="1" applyAlignment="1" applyProtection="1">
      <alignment horizontal="center" vertical="top" wrapText="1"/>
    </xf>
    <xf numFmtId="0" fontId="38" fillId="2" borderId="7" xfId="0" applyFont="1" applyFill="1" applyBorder="1" applyAlignment="1" applyProtection="1">
      <alignment horizontal="center" vertical="center" wrapText="1"/>
    </xf>
    <xf numFmtId="164" fontId="26" fillId="17" borderId="41" xfId="0" applyNumberFormat="1" applyFont="1" applyFill="1" applyBorder="1" applyAlignment="1" applyProtection="1">
      <alignment horizontal="center" vertical="center" wrapText="1"/>
      <protection locked="0"/>
    </xf>
    <xf numFmtId="164" fontId="26" fillId="17" borderId="42" xfId="0" applyNumberFormat="1" applyFont="1" applyFill="1" applyBorder="1" applyAlignment="1" applyProtection="1">
      <alignment horizontal="center" vertical="center" wrapText="1"/>
      <protection locked="0"/>
    </xf>
    <xf numFmtId="164" fontId="26" fillId="17" borderId="54" xfId="0" applyNumberFormat="1" applyFont="1" applyFill="1" applyBorder="1" applyAlignment="1" applyProtection="1">
      <alignment horizontal="center" vertical="center" wrapText="1"/>
      <protection locked="0"/>
    </xf>
    <xf numFmtId="164" fontId="26" fillId="17" borderId="53" xfId="0" applyNumberFormat="1" applyFont="1" applyFill="1" applyBorder="1" applyAlignment="1" applyProtection="1">
      <alignment horizontal="center" vertical="center" wrapText="1"/>
      <protection locked="0"/>
    </xf>
    <xf numFmtId="164" fontId="26" fillId="16" borderId="5" xfId="0" applyNumberFormat="1" applyFont="1" applyFill="1" applyBorder="1" applyAlignment="1" applyProtection="1">
      <alignment horizontal="center" vertical="top" wrapText="1"/>
      <protection locked="0"/>
    </xf>
    <xf numFmtId="0" fontId="33" fillId="0" borderId="45" xfId="0" applyFont="1" applyBorder="1" applyAlignment="1" applyProtection="1">
      <alignment horizontal="center" vertical="center" wrapText="1"/>
    </xf>
    <xf numFmtId="0" fontId="33" fillId="0" borderId="47" xfId="0" applyFont="1" applyBorder="1" applyAlignment="1" applyProtection="1">
      <alignment horizontal="center" vertical="center" wrapText="1"/>
    </xf>
    <xf numFmtId="0" fontId="38" fillId="2" borderId="38" xfId="0" applyFont="1" applyFill="1" applyBorder="1" applyAlignment="1" applyProtection="1">
      <alignment horizontal="left" vertical="top" wrapText="1"/>
    </xf>
    <xf numFmtId="0" fontId="38" fillId="2" borderId="51" xfId="0" applyFont="1" applyFill="1" applyBorder="1" applyAlignment="1" applyProtection="1">
      <alignment horizontal="left" vertical="center" wrapText="1"/>
    </xf>
    <xf numFmtId="0" fontId="33" fillId="0" borderId="50" xfId="0" applyFont="1" applyBorder="1" applyAlignment="1" applyProtection="1">
      <alignment horizontal="right" vertical="center" wrapText="1"/>
    </xf>
    <xf numFmtId="0" fontId="33" fillId="0" borderId="51" xfId="0" applyFont="1" applyBorder="1" applyAlignment="1" applyProtection="1">
      <alignment horizontal="right" vertical="center" wrapText="1"/>
    </xf>
    <xf numFmtId="0" fontId="32" fillId="0" borderId="8" xfId="0" applyFont="1" applyFill="1" applyBorder="1" applyAlignment="1" applyProtection="1">
      <alignment horizontal="left" vertical="top" wrapText="1"/>
    </xf>
    <xf numFmtId="0" fontId="32" fillId="0" borderId="10" xfId="0" applyFont="1" applyFill="1" applyBorder="1" applyAlignment="1" applyProtection="1">
      <alignment horizontal="left" vertical="top" wrapText="1"/>
    </xf>
    <xf numFmtId="0" fontId="32" fillId="0" borderId="9" xfId="0" applyFont="1" applyBorder="1" applyAlignment="1" applyProtection="1">
      <alignment horizontal="right" vertical="top"/>
    </xf>
    <xf numFmtId="0" fontId="32" fillId="0" borderId="8" xfId="0" applyFont="1" applyBorder="1" applyAlignment="1" applyProtection="1">
      <alignment horizontal="right" vertical="top"/>
    </xf>
    <xf numFmtId="0" fontId="29" fillId="0" borderId="38" xfId="0" applyFont="1" applyFill="1" applyBorder="1" applyAlignment="1" applyProtection="1">
      <alignment horizontal="left" vertical="top" wrapText="1"/>
    </xf>
    <xf numFmtId="0" fontId="29" fillId="0" borderId="42" xfId="0" applyFont="1" applyFill="1" applyBorder="1" applyAlignment="1" applyProtection="1">
      <alignment horizontal="left" vertical="top" wrapText="1"/>
    </xf>
    <xf numFmtId="0" fontId="29" fillId="0" borderId="7" xfId="0" applyFont="1" applyFill="1" applyBorder="1" applyAlignment="1" applyProtection="1">
      <alignment horizontal="left" vertical="top" wrapText="1"/>
    </xf>
    <xf numFmtId="0" fontId="29" fillId="0" borderId="53" xfId="0" applyFont="1" applyFill="1" applyBorder="1" applyAlignment="1" applyProtection="1">
      <alignment horizontal="left" vertical="top" wrapText="1"/>
    </xf>
    <xf numFmtId="0" fontId="33" fillId="0" borderId="47" xfId="0" applyFont="1" applyBorder="1" applyAlignment="1" applyProtection="1">
      <alignment horizontal="left" vertical="center" wrapText="1"/>
    </xf>
    <xf numFmtId="0" fontId="33" fillId="0" borderId="93" xfId="0" applyFont="1" applyBorder="1" applyAlignment="1" applyProtection="1">
      <alignment horizontal="left" vertical="center" wrapText="1"/>
    </xf>
    <xf numFmtId="164" fontId="26" fillId="0" borderId="93" xfId="0" applyNumberFormat="1" applyFont="1" applyFill="1" applyBorder="1" applyAlignment="1" applyProtection="1">
      <alignment horizontal="center" vertical="center" wrapText="1"/>
    </xf>
    <xf numFmtId="164" fontId="26" fillId="0" borderId="74" xfId="0" applyNumberFormat="1" applyFont="1" applyFill="1" applyBorder="1" applyAlignment="1" applyProtection="1">
      <alignment horizontal="center" vertical="center" wrapText="1"/>
    </xf>
    <xf numFmtId="164" fontId="55" fillId="12" borderId="50" xfId="0" applyNumberFormat="1" applyFont="1" applyFill="1" applyBorder="1" applyAlignment="1" applyProtection="1">
      <alignment horizontal="center" vertical="center" wrapText="1"/>
      <protection locked="0"/>
    </xf>
    <xf numFmtId="164" fontId="55" fillId="12" borderId="58" xfId="0" applyNumberFormat="1" applyFont="1" applyFill="1" applyBorder="1" applyAlignment="1" applyProtection="1">
      <alignment horizontal="center" vertical="center" wrapText="1"/>
      <protection locked="0"/>
    </xf>
    <xf numFmtId="44" fontId="26" fillId="0" borderId="0" xfId="1" applyFont="1" applyFill="1" applyBorder="1" applyAlignment="1" applyProtection="1">
      <alignment horizontal="left" vertical="top"/>
    </xf>
    <xf numFmtId="44" fontId="26" fillId="0" borderId="4" xfId="1" applyFont="1" applyFill="1" applyBorder="1" applyAlignment="1" applyProtection="1">
      <alignment horizontal="left" vertical="top"/>
    </xf>
    <xf numFmtId="0" fontId="26" fillId="0" borderId="38" xfId="0" applyFont="1" applyFill="1" applyBorder="1" applyAlignment="1" applyProtection="1">
      <alignment horizontal="left" vertical="top" wrapText="1"/>
    </xf>
    <xf numFmtId="0" fontId="26" fillId="0" borderId="42" xfId="0" applyFont="1" applyFill="1" applyBorder="1" applyAlignment="1" applyProtection="1">
      <alignment horizontal="left" vertical="top" wrapText="1"/>
    </xf>
    <xf numFmtId="165" fontId="0" fillId="13" borderId="16" xfId="0" applyNumberFormat="1" applyFill="1" applyBorder="1" applyAlignment="1" applyProtection="1">
      <alignment horizontal="center" vertical="center" wrapText="1"/>
      <protection locked="0"/>
    </xf>
    <xf numFmtId="165" fontId="0" fillId="13" borderId="46" xfId="0" applyNumberFormat="1" applyFill="1" applyBorder="1" applyAlignment="1" applyProtection="1">
      <alignment horizontal="center" vertical="center" wrapText="1"/>
      <protection locked="0"/>
    </xf>
    <xf numFmtId="0" fontId="38" fillId="4" borderId="93" xfId="0" applyFont="1" applyFill="1" applyBorder="1" applyAlignment="1" applyProtection="1">
      <alignment horizontal="center" vertical="center" wrapText="1"/>
    </xf>
    <xf numFmtId="164" fontId="26" fillId="15" borderId="35" xfId="0" applyNumberFormat="1" applyFont="1" applyFill="1" applyBorder="1" applyAlignment="1" applyProtection="1">
      <alignment horizontal="center" vertical="top" wrapText="1"/>
      <protection locked="0"/>
    </xf>
    <xf numFmtId="164" fontId="26" fillId="15" borderId="36" xfId="0" applyNumberFormat="1" applyFont="1" applyFill="1" applyBorder="1" applyAlignment="1" applyProtection="1">
      <alignment horizontal="center" vertical="top" wrapText="1"/>
      <protection locked="0"/>
    </xf>
    <xf numFmtId="164" fontId="26" fillId="5" borderId="39" xfId="0" applyNumberFormat="1" applyFont="1" applyFill="1" applyBorder="1" applyAlignment="1" applyProtection="1">
      <alignment horizontal="center" vertical="top" wrapText="1"/>
      <protection locked="0"/>
    </xf>
    <xf numFmtId="164" fontId="26" fillId="5" borderId="35" xfId="0" applyNumberFormat="1" applyFont="1" applyFill="1" applyBorder="1" applyAlignment="1" applyProtection="1">
      <alignment horizontal="center" vertical="top" wrapText="1"/>
      <protection locked="0"/>
    </xf>
    <xf numFmtId="0" fontId="26" fillId="0" borderId="41" xfId="0" applyFont="1" applyFill="1" applyBorder="1" applyAlignment="1" applyProtection="1">
      <alignment horizontal="center" vertical="top" wrapText="1"/>
    </xf>
    <xf numFmtId="0" fontId="26" fillId="0" borderId="2" xfId="0" applyFont="1" applyFill="1" applyBorder="1" applyAlignment="1" applyProtection="1">
      <alignment horizontal="center" vertical="top" wrapText="1"/>
    </xf>
    <xf numFmtId="164" fontId="26" fillId="17" borderId="39" xfId="0" applyNumberFormat="1" applyFont="1" applyFill="1" applyBorder="1" applyAlignment="1" applyProtection="1">
      <alignment horizontal="center" vertical="center" wrapText="1"/>
      <protection locked="0"/>
    </xf>
    <xf numFmtId="164" fontId="26" fillId="17" borderId="56" xfId="0" applyNumberFormat="1" applyFont="1" applyFill="1" applyBorder="1" applyAlignment="1" applyProtection="1">
      <alignment horizontal="center" vertical="center" wrapText="1"/>
      <protection locked="0"/>
    </xf>
    <xf numFmtId="164" fontId="26" fillId="12" borderId="5" xfId="0" applyNumberFormat="1" applyFont="1" applyFill="1" applyBorder="1" applyAlignment="1" applyProtection="1">
      <alignment horizontal="center" vertical="top" wrapText="1"/>
      <protection locked="0"/>
    </xf>
    <xf numFmtId="164" fontId="26" fillId="0" borderId="41" xfId="0" applyNumberFormat="1" applyFont="1" applyFill="1" applyBorder="1" applyAlignment="1" applyProtection="1">
      <alignment horizontal="center" vertical="center" wrapText="1"/>
    </xf>
    <xf numFmtId="164" fontId="26" fillId="0" borderId="38" xfId="0" applyNumberFormat="1" applyFont="1" applyFill="1" applyBorder="1" applyAlignment="1" applyProtection="1">
      <alignment horizontal="center" vertical="center" wrapText="1"/>
    </xf>
    <xf numFmtId="164" fontId="26" fillId="0" borderId="42" xfId="0" applyNumberFormat="1" applyFont="1" applyFill="1" applyBorder="1" applyAlignment="1" applyProtection="1">
      <alignment horizontal="center" vertical="center" wrapText="1"/>
    </xf>
    <xf numFmtId="164" fontId="26" fillId="0" borderId="1" xfId="0" applyNumberFormat="1" applyFont="1" applyFill="1" applyBorder="1" applyAlignment="1" applyProtection="1">
      <alignment horizontal="center" vertical="center" wrapText="1"/>
    </xf>
    <xf numFmtId="164" fontId="26" fillId="0" borderId="0" xfId="0" applyNumberFormat="1" applyFont="1" applyFill="1" applyBorder="1" applyAlignment="1" applyProtection="1">
      <alignment horizontal="center" vertical="center" wrapText="1"/>
    </xf>
    <xf numFmtId="164" fontId="26" fillId="0" borderId="4" xfId="0" applyNumberFormat="1" applyFont="1" applyFill="1" applyBorder="1" applyAlignment="1" applyProtection="1">
      <alignment horizontal="center" vertical="center" wrapText="1"/>
    </xf>
    <xf numFmtId="164" fontId="26" fillId="0" borderId="2" xfId="0" applyNumberFormat="1" applyFont="1" applyFill="1" applyBorder="1" applyAlignment="1" applyProtection="1">
      <alignment horizontal="center" vertical="center" wrapText="1"/>
    </xf>
    <xf numFmtId="164" fontId="26" fillId="0" borderId="3" xfId="0" applyNumberFormat="1" applyFont="1" applyFill="1" applyBorder="1" applyAlignment="1" applyProtection="1">
      <alignment horizontal="center" vertical="center" wrapText="1"/>
    </xf>
    <xf numFmtId="164" fontId="26" fillId="0" borderId="14" xfId="0" applyNumberFormat="1" applyFont="1" applyFill="1" applyBorder="1" applyAlignment="1" applyProtection="1">
      <alignment horizontal="center" vertical="center" wrapText="1"/>
    </xf>
    <xf numFmtId="0" fontId="26" fillId="0" borderId="38" xfId="0" applyFont="1" applyBorder="1" applyAlignment="1" applyProtection="1">
      <alignment horizontal="left" vertical="top" wrapText="1"/>
    </xf>
    <xf numFmtId="0" fontId="26" fillId="0" borderId="4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6" fillId="0" borderId="4" xfId="0" applyFont="1" applyBorder="1" applyAlignment="1" applyProtection="1">
      <alignment horizontal="left" vertical="top" wrapText="1"/>
    </xf>
    <xf numFmtId="0" fontId="26" fillId="0" borderId="7" xfId="0" applyFont="1" applyBorder="1" applyAlignment="1" applyProtection="1">
      <alignment horizontal="center" vertical="top" wrapText="1"/>
    </xf>
    <xf numFmtId="0" fontId="26" fillId="0" borderId="7" xfId="0" applyFont="1" applyBorder="1" applyAlignment="1" applyProtection="1">
      <alignment horizontal="left" vertical="top" wrapText="1"/>
    </xf>
    <xf numFmtId="0" fontId="26" fillId="0" borderId="53" xfId="0" applyFont="1" applyBorder="1" applyAlignment="1" applyProtection="1">
      <alignment horizontal="left" vertical="top" wrapText="1"/>
    </xf>
    <xf numFmtId="0" fontId="26" fillId="0" borderId="41" xfId="0" applyFont="1" applyBorder="1" applyAlignment="1" applyProtection="1">
      <alignment horizontal="left" vertical="top" wrapText="1"/>
    </xf>
    <xf numFmtId="0" fontId="26" fillId="0" borderId="77" xfId="0" applyFont="1" applyBorder="1" applyAlignment="1" applyProtection="1">
      <alignment horizontal="left" vertical="top" wrapText="1"/>
    </xf>
    <xf numFmtId="0" fontId="26" fillId="0" borderId="135" xfId="0" applyFont="1" applyBorder="1" applyAlignment="1" applyProtection="1">
      <alignment horizontal="left" vertical="top" wrapText="1"/>
    </xf>
    <xf numFmtId="0" fontId="49" fillId="0" borderId="51" xfId="0" applyFont="1" applyFill="1" applyBorder="1" applyAlignment="1" applyProtection="1">
      <alignment horizontal="left" vertical="top" wrapText="1"/>
    </xf>
    <xf numFmtId="0" fontId="49" fillId="0" borderId="58" xfId="0" applyFont="1" applyFill="1" applyBorder="1" applyAlignment="1" applyProtection="1">
      <alignment horizontal="left" vertical="top" wrapText="1"/>
    </xf>
    <xf numFmtId="0" fontId="26" fillId="0" borderId="3" xfId="0" applyFont="1" applyFill="1" applyBorder="1" applyAlignment="1" applyProtection="1">
      <alignment horizontal="left" vertical="top" wrapText="1"/>
    </xf>
    <xf numFmtId="0" fontId="26" fillId="0" borderId="14" xfId="0" applyFont="1" applyFill="1" applyBorder="1" applyAlignment="1" applyProtection="1">
      <alignment horizontal="left" vertical="top" wrapText="1"/>
    </xf>
    <xf numFmtId="164" fontId="26" fillId="14" borderId="5" xfId="0" applyNumberFormat="1" applyFont="1" applyFill="1" applyBorder="1" applyAlignment="1" applyProtection="1">
      <alignment horizontal="center" vertical="top" wrapText="1"/>
      <protection locked="0"/>
    </xf>
    <xf numFmtId="164" fontId="26" fillId="14" borderId="134" xfId="0" applyNumberFormat="1" applyFont="1" applyFill="1" applyBorder="1" applyAlignment="1" applyProtection="1">
      <alignment horizontal="center" vertical="top" wrapText="1"/>
      <protection locked="0"/>
    </xf>
    <xf numFmtId="164" fontId="26" fillId="14" borderId="135" xfId="0" applyNumberFormat="1" applyFont="1" applyFill="1" applyBorder="1" applyAlignment="1" applyProtection="1">
      <alignment horizontal="center" vertical="top" wrapText="1"/>
      <protection locked="0"/>
    </xf>
    <xf numFmtId="164" fontId="26" fillId="14" borderId="9" xfId="0" applyNumberFormat="1" applyFont="1" applyFill="1" applyBorder="1" applyAlignment="1" applyProtection="1">
      <alignment horizontal="center" vertical="top" wrapText="1"/>
      <protection locked="0"/>
    </xf>
    <xf numFmtId="164" fontId="26" fillId="14" borderId="10" xfId="0" applyNumberFormat="1" applyFont="1" applyFill="1" applyBorder="1" applyAlignment="1" applyProtection="1">
      <alignment horizontal="center" vertical="top" wrapText="1"/>
      <protection locked="0"/>
    </xf>
    <xf numFmtId="0" fontId="38" fillId="2" borderId="3" xfId="0" applyFont="1" applyFill="1" applyBorder="1" applyAlignment="1" applyProtection="1">
      <alignment horizontal="left" vertical="center" wrapText="1"/>
    </xf>
    <xf numFmtId="0" fontId="51" fillId="0" borderId="49" xfId="0" applyFont="1" applyFill="1" applyBorder="1" applyAlignment="1" applyProtection="1">
      <alignment horizontal="center" vertical="top" wrapText="1"/>
    </xf>
    <xf numFmtId="164" fontId="55" fillId="12" borderId="134" xfId="0" applyNumberFormat="1" applyFont="1" applyFill="1" applyBorder="1" applyAlignment="1" applyProtection="1">
      <alignment horizontal="center" vertical="center" wrapText="1"/>
    </xf>
    <xf numFmtId="164" fontId="55" fillId="12" borderId="77" xfId="0" applyNumberFormat="1" applyFont="1" applyFill="1" applyBorder="1" applyAlignment="1" applyProtection="1">
      <alignment horizontal="center" vertical="center" wrapText="1"/>
    </xf>
    <xf numFmtId="164" fontId="55" fillId="12" borderId="135" xfId="0" applyNumberFormat="1" applyFont="1" applyFill="1" applyBorder="1" applyAlignment="1" applyProtection="1">
      <alignment horizontal="center" vertical="center" wrapText="1"/>
    </xf>
    <xf numFmtId="164" fontId="55" fillId="12" borderId="50" xfId="0" applyNumberFormat="1" applyFont="1" applyFill="1" applyBorder="1" applyAlignment="1" applyProtection="1">
      <alignment horizontal="center" vertical="center" wrapText="1"/>
    </xf>
    <xf numFmtId="164" fontId="55" fillId="12" borderId="51" xfId="0" applyNumberFormat="1" applyFont="1" applyFill="1" applyBorder="1" applyAlignment="1" applyProtection="1">
      <alignment horizontal="center" vertical="center" wrapText="1"/>
    </xf>
    <xf numFmtId="164" fontId="55" fillId="12" borderId="58" xfId="0" applyNumberFormat="1" applyFont="1" applyFill="1" applyBorder="1" applyAlignment="1" applyProtection="1">
      <alignment horizontal="center" vertical="center" wrapText="1"/>
    </xf>
    <xf numFmtId="164" fontId="26" fillId="5" borderId="41" xfId="0" applyNumberFormat="1" applyFont="1" applyFill="1" applyBorder="1" applyAlignment="1" applyProtection="1">
      <alignment horizontal="center" vertical="center" wrapText="1"/>
      <protection locked="0"/>
    </xf>
    <xf numFmtId="164" fontId="26" fillId="5" borderId="42" xfId="0" applyNumberFormat="1"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top" wrapText="1"/>
    </xf>
    <xf numFmtId="0" fontId="33" fillId="0" borderId="41" xfId="0" applyFont="1" applyBorder="1" applyAlignment="1" applyProtection="1">
      <alignment horizontal="right" vertical="top" wrapText="1"/>
    </xf>
    <xf numFmtId="0" fontId="33" fillId="0" borderId="38" xfId="0" applyFont="1" applyBorder="1" applyAlignment="1" applyProtection="1">
      <alignment horizontal="right" vertical="top" wrapText="1"/>
    </xf>
    <xf numFmtId="0" fontId="33" fillId="0" borderId="54" xfId="0" applyFont="1" applyBorder="1" applyAlignment="1" applyProtection="1">
      <alignment horizontal="right" vertical="top" wrapText="1"/>
    </xf>
    <xf numFmtId="0" fontId="33" fillId="0" borderId="7" xfId="0" applyFont="1" applyBorder="1" applyAlignment="1" applyProtection="1">
      <alignment horizontal="right" vertical="top" wrapText="1"/>
    </xf>
    <xf numFmtId="0" fontId="38" fillId="2" borderId="47" xfId="0" applyFont="1" applyFill="1" applyBorder="1" applyAlignment="1" applyProtection="1">
      <alignment horizontal="left" vertical="center" wrapText="1"/>
    </xf>
    <xf numFmtId="0" fontId="29" fillId="0" borderId="51" xfId="0" applyFont="1" applyBorder="1" applyAlignment="1" applyProtection="1">
      <alignment horizontal="left" vertical="center" wrapText="1"/>
    </xf>
    <xf numFmtId="0" fontId="29" fillId="0" borderId="58" xfId="0" applyFont="1" applyBorder="1" applyAlignment="1" applyProtection="1">
      <alignment horizontal="left" vertical="center" wrapText="1"/>
    </xf>
    <xf numFmtId="164" fontId="26" fillId="0" borderId="134" xfId="0" applyNumberFormat="1" applyFont="1" applyBorder="1" applyAlignment="1" applyProtection="1">
      <alignment horizontal="center" vertical="center"/>
    </xf>
    <xf numFmtId="164" fontId="26" fillId="0" borderId="135" xfId="0" applyNumberFormat="1" applyFont="1" applyBorder="1" applyAlignment="1" applyProtection="1">
      <alignment horizontal="center" vertical="center"/>
    </xf>
    <xf numFmtId="0" fontId="54" fillId="0" borderId="2" xfId="0" applyFont="1" applyFill="1" applyBorder="1" applyAlignment="1" applyProtection="1">
      <alignment horizontal="right" vertical="center" wrapText="1"/>
    </xf>
    <xf numFmtId="0" fontId="54" fillId="0" borderId="3" xfId="0" applyFont="1" applyFill="1" applyBorder="1" applyAlignment="1" applyProtection="1">
      <alignment horizontal="right" vertical="center" wrapText="1"/>
    </xf>
    <xf numFmtId="0" fontId="25" fillId="9" borderId="0" xfId="0" applyFont="1" applyFill="1" applyAlignment="1" applyProtection="1">
      <alignment horizontal="left"/>
    </xf>
    <xf numFmtId="44" fontId="26" fillId="0" borderId="41" xfId="1" applyFont="1" applyFill="1" applyBorder="1" applyAlignment="1" applyProtection="1">
      <alignment horizontal="center" vertical="top"/>
    </xf>
    <xf numFmtId="44" fontId="26" fillId="0" borderId="2" xfId="1" applyFont="1" applyFill="1" applyBorder="1" applyAlignment="1" applyProtection="1">
      <alignment horizontal="center" vertical="top"/>
    </xf>
    <xf numFmtId="0" fontId="38" fillId="2" borderId="45" xfId="0" applyFont="1" applyFill="1" applyBorder="1" applyAlignment="1" applyProtection="1">
      <alignment horizontal="center" vertical="center" wrapText="1"/>
    </xf>
    <xf numFmtId="44" fontId="26" fillId="0" borderId="38" xfId="1" applyFont="1" applyFill="1" applyBorder="1" applyAlignment="1" applyProtection="1">
      <alignment horizontal="left" vertical="top" wrapText="1"/>
    </xf>
    <xf numFmtId="44" fontId="26" fillId="0" borderId="42" xfId="1" applyFont="1" applyFill="1" applyBorder="1" applyAlignment="1" applyProtection="1">
      <alignment horizontal="left" vertical="top" wrapText="1"/>
    </xf>
    <xf numFmtId="0" fontId="54" fillId="12" borderId="48" xfId="0" applyFont="1" applyFill="1" applyBorder="1" applyAlignment="1" applyProtection="1">
      <alignment horizontal="center"/>
    </xf>
    <xf numFmtId="0" fontId="54" fillId="12" borderId="51" xfId="0" applyFont="1" applyFill="1" applyBorder="1" applyAlignment="1" applyProtection="1">
      <alignment horizontal="center"/>
    </xf>
    <xf numFmtId="0" fontId="54" fillId="12" borderId="52" xfId="0" applyFont="1" applyFill="1" applyBorder="1" applyAlignment="1" applyProtection="1">
      <alignment horizontal="center"/>
    </xf>
    <xf numFmtId="0" fontId="33" fillId="0" borderId="59" xfId="0" applyFont="1" applyBorder="1" applyAlignment="1" applyProtection="1">
      <alignment horizontal="left" vertical="center" wrapText="1"/>
    </xf>
    <xf numFmtId="0" fontId="18" fillId="0" borderId="69" xfId="0" applyFont="1" applyBorder="1" applyAlignment="1" applyProtection="1">
      <alignment horizontal="left" vertical="center" wrapText="1"/>
    </xf>
    <xf numFmtId="0" fontId="18" fillId="0" borderId="59" xfId="0" applyFont="1" applyBorder="1" applyAlignment="1" applyProtection="1">
      <alignment horizontal="left" vertical="center" wrapText="1"/>
    </xf>
    <xf numFmtId="0" fontId="18" fillId="0" borderId="70" xfId="0" applyFont="1" applyBorder="1" applyAlignment="1" applyProtection="1">
      <alignment horizontal="left" vertical="center" wrapText="1"/>
    </xf>
    <xf numFmtId="0" fontId="18" fillId="0" borderId="64" xfId="0" applyFont="1" applyBorder="1" applyAlignment="1" applyProtection="1">
      <alignment horizontal="left" vertical="center" wrapText="1"/>
    </xf>
    <xf numFmtId="0" fontId="0" fillId="13" borderId="59" xfId="0" applyFont="1" applyFill="1" applyBorder="1" applyAlignment="1" applyProtection="1">
      <alignment horizontal="center" vertical="center" wrapText="1"/>
      <protection locked="0"/>
    </xf>
    <xf numFmtId="0" fontId="0" fillId="13" borderId="60" xfId="0" applyFont="1" applyFill="1" applyBorder="1" applyAlignment="1" applyProtection="1">
      <alignment horizontal="center" vertical="center" wrapText="1"/>
      <protection locked="0"/>
    </xf>
    <xf numFmtId="0" fontId="0" fillId="13" borderId="7" xfId="0" applyFont="1" applyFill="1" applyBorder="1" applyAlignment="1" applyProtection="1">
      <alignment horizontal="center" vertical="center" wrapText="1"/>
      <protection locked="0"/>
    </xf>
    <xf numFmtId="0" fontId="0" fillId="13" borderId="57" xfId="0" applyFont="1" applyFill="1" applyBorder="1" applyAlignment="1" applyProtection="1">
      <alignment horizontal="center" vertical="center" wrapText="1"/>
      <protection locked="0"/>
    </xf>
    <xf numFmtId="0" fontId="50" fillId="0" borderId="63" xfId="0" applyFont="1" applyBorder="1" applyAlignment="1" applyProtection="1">
      <alignment horizontal="left" vertical="center" wrapText="1"/>
    </xf>
    <xf numFmtId="165" fontId="0" fillId="13" borderId="55" xfId="0" applyNumberFormat="1" applyFill="1" applyBorder="1" applyAlignment="1" applyProtection="1">
      <alignment horizontal="center" vertical="center" wrapText="1"/>
      <protection locked="0"/>
    </xf>
    <xf numFmtId="165" fontId="0" fillId="13" borderId="44" xfId="0" applyNumberFormat="1" applyFill="1" applyBorder="1" applyAlignment="1" applyProtection="1">
      <alignment horizontal="center" vertical="center" wrapText="1"/>
      <protection locked="0"/>
    </xf>
    <xf numFmtId="165" fontId="0" fillId="13" borderId="57" xfId="0" applyNumberFormat="1" applyFill="1" applyBorder="1" applyAlignment="1" applyProtection="1">
      <alignment horizontal="center" vertical="center" wrapText="1"/>
      <protection locked="0"/>
    </xf>
    <xf numFmtId="0" fontId="21" fillId="0" borderId="38" xfId="0" applyFont="1" applyBorder="1" applyAlignment="1" applyProtection="1">
      <alignment horizontal="left" vertical="top" wrapText="1"/>
    </xf>
    <xf numFmtId="0" fontId="21" fillId="0" borderId="3" xfId="0" applyFont="1" applyBorder="1" applyAlignment="1" applyProtection="1">
      <alignment horizontal="left" vertical="top" wrapText="1"/>
    </xf>
    <xf numFmtId="0" fontId="21" fillId="0" borderId="12"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21" fillId="0" borderId="7" xfId="0" applyFont="1" applyBorder="1" applyAlignment="1" applyProtection="1">
      <alignment horizontal="left" vertical="top" wrapText="1"/>
    </xf>
    <xf numFmtId="0" fontId="50" fillId="0" borderId="66" xfId="0" applyFont="1" applyBorder="1" applyAlignment="1" applyProtection="1">
      <alignment horizontal="left" vertical="center" wrapText="1"/>
    </xf>
    <xf numFmtId="164" fontId="0" fillId="0" borderId="5" xfId="0" applyNumberFormat="1" applyBorder="1" applyAlignment="1">
      <alignment horizontal="center" vertical="center"/>
    </xf>
    <xf numFmtId="0" fontId="0" fillId="0" borderId="0" xfId="0" applyAlignment="1">
      <alignment horizontal="center"/>
    </xf>
    <xf numFmtId="0" fontId="18" fillId="0" borderId="2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57" xfId="0" applyFont="1" applyBorder="1" applyAlignment="1">
      <alignment horizontal="center" vertical="center" wrapText="1"/>
    </xf>
    <xf numFmtId="0" fontId="53" fillId="0" borderId="0" xfId="0" applyFont="1" applyAlignment="1">
      <alignment horizontal="center" vertical="center"/>
    </xf>
    <xf numFmtId="0" fontId="56" fillId="2" borderId="7" xfId="0" applyFont="1" applyFill="1" applyBorder="1" applyAlignment="1">
      <alignment horizontal="center"/>
    </xf>
    <xf numFmtId="0" fontId="52" fillId="2" borderId="7" xfId="0" applyFont="1" applyFill="1" applyBorder="1" applyAlignment="1">
      <alignment horizontal="center"/>
    </xf>
    <xf numFmtId="0" fontId="18" fillId="0" borderId="0" xfId="0" applyFont="1" applyBorder="1" applyAlignment="1">
      <alignment horizontal="center" wrapText="1"/>
    </xf>
    <xf numFmtId="0" fontId="18" fillId="0" borderId="0" xfId="0" applyFont="1" applyBorder="1" applyAlignment="1">
      <alignment horizontal="center"/>
    </xf>
    <xf numFmtId="0" fontId="18" fillId="0" borderId="46" xfId="0" applyFont="1" applyBorder="1" applyAlignment="1">
      <alignment horizontal="center"/>
    </xf>
    <xf numFmtId="0" fontId="67" fillId="2" borderId="27" xfId="0" applyFont="1" applyFill="1" applyBorder="1" applyAlignment="1">
      <alignment horizontal="left"/>
    </xf>
    <xf numFmtId="0" fontId="67" fillId="2" borderId="38" xfId="0" applyFont="1" applyFill="1" applyBorder="1" applyAlignment="1">
      <alignment horizontal="left"/>
    </xf>
    <xf numFmtId="0" fontId="67" fillId="2" borderId="16" xfId="0" applyFont="1" applyFill="1" applyBorder="1" applyAlignment="1">
      <alignment horizontal="left"/>
    </xf>
    <xf numFmtId="0" fontId="48" fillId="2" borderId="77" xfId="0" applyFont="1" applyFill="1" applyBorder="1" applyAlignment="1">
      <alignment horizontal="center"/>
    </xf>
    <xf numFmtId="0" fontId="48" fillId="2" borderId="91" xfId="0" applyFont="1" applyFill="1" applyBorder="1" applyAlignment="1">
      <alignment horizontal="center"/>
    </xf>
    <xf numFmtId="0" fontId="18" fillId="7" borderId="6" xfId="0" applyFont="1" applyFill="1" applyBorder="1" applyAlignment="1">
      <alignment horizontal="center" vertical="center"/>
    </xf>
    <xf numFmtId="0" fontId="18" fillId="7" borderId="7" xfId="0" applyFont="1" applyFill="1" applyBorder="1" applyAlignment="1">
      <alignment horizontal="center" vertical="center"/>
    </xf>
    <xf numFmtId="0" fontId="53" fillId="0" borderId="123" xfId="0" applyFont="1" applyBorder="1" applyAlignment="1">
      <alignment horizontal="center" vertical="center"/>
    </xf>
    <xf numFmtId="0" fontId="53" fillId="0" borderId="124" xfId="0" applyFont="1" applyBorder="1" applyAlignment="1">
      <alignment horizontal="center" vertical="center"/>
    </xf>
    <xf numFmtId="0" fontId="53" fillId="0" borderId="121" xfId="0" applyFont="1" applyBorder="1" applyAlignment="1">
      <alignment horizontal="center" vertical="center"/>
    </xf>
    <xf numFmtId="0" fontId="53" fillId="0" borderId="74" xfId="0" applyFont="1" applyBorder="1" applyAlignment="1">
      <alignment horizontal="center" vertical="center"/>
    </xf>
    <xf numFmtId="0" fontId="48" fillId="2" borderId="76" xfId="0" applyFont="1" applyFill="1" applyBorder="1" applyAlignment="1">
      <alignment horizontal="center"/>
    </xf>
    <xf numFmtId="0" fontId="18" fillId="0" borderId="0" xfId="0" applyFont="1" applyAlignment="1">
      <alignment horizontal="left"/>
    </xf>
    <xf numFmtId="164" fontId="53" fillId="0" borderId="124" xfId="1" applyNumberFormat="1" applyFont="1" applyBorder="1" applyAlignment="1">
      <alignment horizontal="center" vertical="center" wrapText="1"/>
    </xf>
    <xf numFmtId="164" fontId="53" fillId="0" borderId="134" xfId="1" applyNumberFormat="1" applyFont="1" applyBorder="1" applyAlignment="1">
      <alignment horizontal="center" vertical="center" wrapText="1"/>
    </xf>
    <xf numFmtId="164" fontId="53" fillId="0" borderId="125" xfId="1" applyNumberFormat="1" applyFont="1" applyBorder="1" applyAlignment="1">
      <alignment horizontal="center" vertical="center" wrapText="1"/>
    </xf>
    <xf numFmtId="164" fontId="53" fillId="0" borderId="74" xfId="1" applyNumberFormat="1" applyFont="1" applyBorder="1" applyAlignment="1">
      <alignment horizontal="center" vertical="center" wrapText="1"/>
    </xf>
    <xf numFmtId="164" fontId="53" fillId="0" borderId="45" xfId="1" applyNumberFormat="1" applyFont="1" applyBorder="1" applyAlignment="1">
      <alignment horizontal="center" vertical="center" wrapText="1"/>
    </xf>
    <xf numFmtId="164" fontId="53" fillId="0" borderId="78" xfId="1" applyNumberFormat="1" applyFont="1" applyBorder="1" applyAlignment="1">
      <alignment horizontal="center" vertical="center" wrapText="1"/>
    </xf>
    <xf numFmtId="164" fontId="53" fillId="0" borderId="124" xfId="1" applyNumberFormat="1" applyFont="1" applyBorder="1" applyAlignment="1">
      <alignment horizontal="center" vertical="center"/>
    </xf>
    <xf numFmtId="164" fontId="53" fillId="0" borderId="74" xfId="1" applyNumberFormat="1" applyFont="1" applyBorder="1" applyAlignment="1">
      <alignment horizontal="center" vertical="center"/>
    </xf>
    <xf numFmtId="0" fontId="5" fillId="0" borderId="1" xfId="2" applyFont="1" applyBorder="1" applyAlignment="1">
      <alignment horizontal="left" vertical="top" wrapText="1"/>
    </xf>
    <xf numFmtId="0" fontId="5" fillId="0" borderId="0" xfId="2" applyFont="1" applyBorder="1" applyAlignment="1">
      <alignment horizontal="left" vertical="top" wrapText="1"/>
    </xf>
    <xf numFmtId="0" fontId="5" fillId="0" borderId="4" xfId="2" applyFont="1" applyBorder="1" applyAlignment="1">
      <alignment horizontal="left" vertical="top" wrapText="1"/>
    </xf>
    <xf numFmtId="0" fontId="5" fillId="0" borderId="2" xfId="2" applyFont="1" applyBorder="1" applyAlignment="1">
      <alignment horizontal="left" vertical="top" wrapText="1"/>
    </xf>
    <xf numFmtId="0" fontId="5" fillId="0" borderId="3" xfId="2" applyFont="1" applyBorder="1" applyAlignment="1">
      <alignment horizontal="left" vertical="top" wrapText="1"/>
    </xf>
    <xf numFmtId="0" fontId="5" fillId="0" borderId="14" xfId="2" applyFont="1" applyBorder="1" applyAlignment="1">
      <alignment horizontal="left" vertical="top" wrapText="1"/>
    </xf>
    <xf numFmtId="0" fontId="6" fillId="3" borderId="19" xfId="2" applyFont="1" applyFill="1" applyBorder="1" applyAlignment="1">
      <alignment horizontal="left" vertical="top" wrapText="1"/>
    </xf>
    <xf numFmtId="0" fontId="5" fillId="0" borderId="21" xfId="2" applyFont="1" applyBorder="1" applyAlignment="1">
      <alignment horizontal="left" vertical="top" wrapText="1"/>
    </xf>
    <xf numFmtId="0" fontId="16" fillId="0" borderId="20" xfId="2" applyBorder="1" applyAlignment="1">
      <alignment horizontal="left" vertical="top" wrapText="1"/>
    </xf>
    <xf numFmtId="0" fontId="16" fillId="0" borderId="24" xfId="2" applyBorder="1" applyAlignment="1">
      <alignment horizontal="left" vertical="top" wrapText="1"/>
    </xf>
    <xf numFmtId="0" fontId="5" fillId="0" borderId="23" xfId="2" applyFont="1" applyBorder="1" applyAlignment="1">
      <alignment horizontal="left" vertical="top" wrapText="1"/>
    </xf>
    <xf numFmtId="0" fontId="5" fillId="0" borderId="20" xfId="2" applyFont="1" applyBorder="1" applyAlignment="1">
      <alignment horizontal="left" vertical="top" wrapText="1"/>
    </xf>
    <xf numFmtId="0" fontId="5" fillId="0" borderId="22" xfId="2" applyFont="1" applyBorder="1" applyAlignment="1">
      <alignment horizontal="left" vertical="top" wrapText="1"/>
    </xf>
    <xf numFmtId="0" fontId="6" fillId="3" borderId="0" xfId="2" applyFont="1" applyFill="1" applyAlignment="1">
      <alignment horizontal="left" vertical="top" wrapText="1"/>
    </xf>
    <xf numFmtId="0" fontId="6" fillId="10" borderId="28" xfId="2" applyFont="1" applyFill="1" applyBorder="1" applyAlignment="1">
      <alignment horizontal="center" vertical="top" wrapText="1"/>
    </xf>
    <xf numFmtId="0" fontId="6" fillId="10" borderId="19" xfId="2" applyFont="1" applyFill="1" applyBorder="1" applyAlignment="1">
      <alignment horizontal="center" vertical="top" wrapText="1"/>
    </xf>
    <xf numFmtId="0" fontId="6" fillId="10" borderId="29" xfId="2" applyFont="1" applyFill="1" applyBorder="1" applyAlignment="1">
      <alignment horizontal="center" vertical="top" wrapText="1"/>
    </xf>
    <xf numFmtId="0" fontId="36" fillId="3" borderId="94" xfId="2" applyFont="1" applyFill="1" applyBorder="1" applyAlignment="1">
      <alignment horizontal="left" vertical="top" wrapText="1"/>
    </xf>
    <xf numFmtId="0" fontId="6" fillId="3" borderId="95" xfId="2" applyFont="1" applyFill="1" applyBorder="1" applyAlignment="1">
      <alignment horizontal="left" vertical="top" wrapText="1"/>
    </xf>
    <xf numFmtId="0" fontId="6" fillId="3" borderId="96" xfId="2" applyFont="1" applyFill="1" applyBorder="1" applyAlignment="1">
      <alignment horizontal="left" vertical="top" wrapText="1"/>
    </xf>
    <xf numFmtId="0" fontId="47" fillId="0" borderId="12" xfId="0" applyFont="1" applyBorder="1" applyAlignment="1">
      <alignment horizontal="left" vertical="center" wrapText="1"/>
    </xf>
    <xf numFmtId="0" fontId="47" fillId="0" borderId="13" xfId="0" applyFont="1" applyBorder="1" applyAlignment="1">
      <alignment horizontal="left" vertical="center" wrapText="1"/>
    </xf>
    <xf numFmtId="0" fontId="47" fillId="0" borderId="0" xfId="0" applyFont="1" applyBorder="1" applyAlignment="1">
      <alignment horizontal="left" vertical="center" wrapText="1"/>
    </xf>
    <xf numFmtId="0" fontId="47" fillId="0" borderId="4" xfId="0" applyFont="1" applyBorder="1" applyAlignment="1">
      <alignment horizontal="left" vertical="center" wrapText="1"/>
    </xf>
    <xf numFmtId="0" fontId="16" fillId="0" borderId="9" xfId="2" applyBorder="1" applyAlignment="1">
      <alignment horizontal="left" vertical="top"/>
    </xf>
    <xf numFmtId="0" fontId="16" fillId="0" borderId="8" xfId="2" applyBorder="1" applyAlignment="1">
      <alignment horizontal="left" vertical="top"/>
    </xf>
    <xf numFmtId="0" fontId="5" fillId="0" borderId="8" xfId="2" applyFont="1" applyBorder="1" applyAlignment="1">
      <alignment horizontal="right" vertical="top" wrapText="1"/>
    </xf>
    <xf numFmtId="0" fontId="5" fillId="0" borderId="10" xfId="2" applyFont="1" applyBorder="1" applyAlignment="1">
      <alignment horizontal="right" vertical="top" wrapText="1"/>
    </xf>
    <xf numFmtId="0" fontId="9" fillId="0" borderId="11" xfId="2" applyFont="1" applyBorder="1" applyAlignment="1">
      <alignment horizontal="left" vertical="top" wrapText="1"/>
    </xf>
    <xf numFmtId="0" fontId="9" fillId="0" borderId="12" xfId="2" applyFont="1" applyBorder="1" applyAlignment="1">
      <alignment horizontal="left" vertical="top" wrapText="1"/>
    </xf>
    <xf numFmtId="0" fontId="9" fillId="0" borderId="13" xfId="2" applyFont="1" applyBorder="1" applyAlignment="1">
      <alignment horizontal="left" vertical="top" wrapText="1"/>
    </xf>
    <xf numFmtId="0" fontId="39" fillId="0" borderId="21" xfId="2" applyFont="1" applyBorder="1" applyAlignment="1">
      <alignment horizontal="left" vertical="top" wrapText="1"/>
    </xf>
    <xf numFmtId="0" fontId="39" fillId="0" borderId="20" xfId="2" applyFont="1" applyBorder="1" applyAlignment="1">
      <alignment horizontal="left" vertical="top" wrapText="1"/>
    </xf>
    <xf numFmtId="0" fontId="39" fillId="0" borderId="0" xfId="2" applyFont="1" applyBorder="1" applyAlignment="1">
      <alignment horizontal="left" vertical="top" wrapText="1"/>
    </xf>
    <xf numFmtId="0" fontId="39" fillId="0" borderId="17" xfId="2" applyFont="1" applyBorder="1" applyAlignment="1">
      <alignment horizontal="left" vertical="top" wrapText="1"/>
    </xf>
    <xf numFmtId="0" fontId="16" fillId="0" borderId="2" xfId="2" applyBorder="1" applyAlignment="1">
      <alignment horizontal="center" vertical="top"/>
    </xf>
    <xf numFmtId="0" fontId="16" fillId="0" borderId="3" xfId="2" applyBorder="1" applyAlignment="1">
      <alignment horizontal="center" vertical="top"/>
    </xf>
    <xf numFmtId="0" fontId="16" fillId="0" borderId="14" xfId="2" applyBorder="1" applyAlignment="1">
      <alignment horizontal="center" vertical="top"/>
    </xf>
    <xf numFmtId="14" fontId="10" fillId="0" borderId="0" xfId="2" applyNumberFormat="1" applyFont="1" applyBorder="1" applyAlignment="1">
      <alignment horizontal="center" vertical="top" wrapText="1"/>
    </xf>
    <xf numFmtId="14" fontId="10" fillId="0" borderId="19" xfId="2" applyNumberFormat="1" applyFont="1" applyBorder="1" applyAlignment="1">
      <alignment horizontal="center" vertical="top" wrapText="1"/>
    </xf>
    <xf numFmtId="14" fontId="9" fillId="0" borderId="1" xfId="2" applyNumberFormat="1" applyFont="1" applyBorder="1" applyAlignment="1">
      <alignment horizontal="left" vertical="top" wrapText="1"/>
    </xf>
    <xf numFmtId="14" fontId="9" fillId="0" borderId="0" xfId="2" applyNumberFormat="1" applyFont="1" applyBorder="1" applyAlignment="1">
      <alignment horizontal="left" vertical="top" wrapText="1"/>
    </xf>
    <xf numFmtId="0" fontId="9" fillId="0" borderId="2" xfId="2" applyFont="1" applyBorder="1" applyAlignment="1">
      <alignment horizontal="center" vertical="top" wrapText="1"/>
    </xf>
    <xf numFmtId="0" fontId="9" fillId="0" borderId="3" xfId="2" applyFont="1" applyBorder="1" applyAlignment="1">
      <alignment horizontal="center" vertical="top" wrapText="1"/>
    </xf>
    <xf numFmtId="0" fontId="9" fillId="0" borderId="14" xfId="2" applyFont="1" applyBorder="1" applyAlignment="1">
      <alignment horizontal="center" vertical="top" wrapText="1"/>
    </xf>
    <xf numFmtId="0" fontId="46" fillId="0" borderId="0" xfId="2" applyFont="1" applyBorder="1" applyAlignment="1">
      <alignment horizontal="center" vertical="top" wrapText="1"/>
    </xf>
    <xf numFmtId="0" fontId="45" fillId="0" borderId="11" xfId="2" applyFont="1" applyBorder="1" applyAlignment="1">
      <alignment horizontal="left" vertical="center" wrapText="1"/>
    </xf>
    <xf numFmtId="0" fontId="7" fillId="0" borderId="12" xfId="2" applyFont="1" applyBorder="1" applyAlignment="1">
      <alignment horizontal="left" vertical="center" wrapText="1"/>
    </xf>
    <xf numFmtId="0" fontId="71" fillId="0" borderId="12" xfId="2" applyFont="1" applyBorder="1" applyAlignment="1">
      <alignment horizontal="center" vertical="center" wrapText="1"/>
    </xf>
    <xf numFmtId="0" fontId="71" fillId="0" borderId="13" xfId="2" applyFont="1" applyBorder="1" applyAlignment="1">
      <alignment horizontal="center" vertical="center" wrapText="1"/>
    </xf>
    <xf numFmtId="0" fontId="16" fillId="0" borderId="0" xfId="2" applyAlignment="1">
      <alignment horizontal="left" vertical="top" wrapText="1"/>
    </xf>
    <xf numFmtId="0" fontId="5" fillId="0" borderId="9" xfId="2" applyFont="1" applyBorder="1" applyAlignment="1">
      <alignment horizontal="center" vertical="top" wrapText="1"/>
    </xf>
    <xf numFmtId="0" fontId="5" fillId="0" borderId="8" xfId="2" applyFont="1" applyBorder="1" applyAlignment="1">
      <alignment horizontal="center" vertical="top" wrapText="1"/>
    </xf>
    <xf numFmtId="0" fontId="5" fillId="0" borderId="10" xfId="2" applyFont="1" applyBorder="1" applyAlignment="1">
      <alignment horizontal="center" vertical="top" wrapText="1"/>
    </xf>
    <xf numFmtId="0" fontId="16" fillId="0" borderId="21" xfId="2" applyBorder="1" applyAlignment="1">
      <alignment horizontal="left" vertical="top" wrapText="1"/>
    </xf>
    <xf numFmtId="0" fontId="16" fillId="0" borderId="18" xfId="2" applyBorder="1" applyAlignment="1">
      <alignment horizontal="left" vertical="top" wrapText="1"/>
    </xf>
    <xf numFmtId="0" fontId="16" fillId="0" borderId="17" xfId="2" applyBorder="1" applyAlignment="1">
      <alignment horizontal="left" vertical="top" wrapText="1"/>
    </xf>
    <xf numFmtId="0" fontId="16" fillId="0" borderId="28" xfId="2" applyBorder="1" applyAlignment="1">
      <alignment horizontal="left" vertical="top" wrapText="1"/>
    </xf>
    <xf numFmtId="0" fontId="16" fillId="0" borderId="19" xfId="2" applyBorder="1" applyAlignment="1">
      <alignment horizontal="left" vertical="top" wrapText="1"/>
    </xf>
    <xf numFmtId="0" fontId="16" fillId="0" borderId="29" xfId="2" applyBorder="1" applyAlignment="1">
      <alignment horizontal="left" vertical="top" wrapText="1"/>
    </xf>
    <xf numFmtId="166" fontId="16" fillId="0" borderId="21" xfId="2" applyNumberFormat="1" applyBorder="1" applyAlignment="1">
      <alignment horizontal="center" vertical="center" wrapText="1"/>
    </xf>
    <xf numFmtId="166" fontId="16" fillId="0" borderId="24" xfId="2" applyNumberFormat="1" applyBorder="1" applyAlignment="1">
      <alignment horizontal="center" vertical="center" wrapText="1"/>
    </xf>
    <xf numFmtId="166" fontId="16" fillId="0" borderId="18" xfId="2" applyNumberFormat="1" applyBorder="1" applyAlignment="1">
      <alignment horizontal="center" vertical="center" wrapText="1"/>
    </xf>
    <xf numFmtId="166" fontId="16" fillId="0" borderId="17" xfId="2" applyNumberFormat="1" applyBorder="1" applyAlignment="1">
      <alignment horizontal="center" vertical="center" wrapText="1"/>
    </xf>
    <xf numFmtId="166" fontId="16" fillId="0" borderId="28" xfId="2" applyNumberFormat="1" applyBorder="1" applyAlignment="1">
      <alignment horizontal="center" vertical="center" wrapText="1"/>
    </xf>
    <xf numFmtId="166" fontId="16" fillId="0" borderId="29" xfId="2" applyNumberFormat="1" applyBorder="1" applyAlignment="1">
      <alignment horizontal="center" vertical="center" wrapText="1"/>
    </xf>
    <xf numFmtId="0" fontId="16" fillId="0" borderId="24" xfId="2" applyBorder="1" applyAlignment="1">
      <alignment horizontal="center" vertical="center" wrapText="1"/>
    </xf>
    <xf numFmtId="0" fontId="16" fillId="0" borderId="18" xfId="2" applyBorder="1" applyAlignment="1">
      <alignment horizontal="center" vertical="center" wrapText="1"/>
    </xf>
    <xf numFmtId="0" fontId="16" fillId="0" borderId="17" xfId="2" applyBorder="1" applyAlignment="1">
      <alignment horizontal="center" vertical="center" wrapText="1"/>
    </xf>
    <xf numFmtId="0" fontId="16" fillId="0" borderId="28" xfId="2" applyBorder="1" applyAlignment="1">
      <alignment horizontal="center" vertical="center" wrapText="1"/>
    </xf>
    <xf numFmtId="0" fontId="16" fillId="0" borderId="29" xfId="2" applyBorder="1" applyAlignment="1">
      <alignment horizontal="center" vertical="center" wrapText="1"/>
    </xf>
    <xf numFmtId="0" fontId="6" fillId="10" borderId="26" xfId="2" applyFont="1" applyFill="1" applyBorder="1" applyAlignment="1">
      <alignment horizontal="center" vertical="top" wrapText="1"/>
    </xf>
    <xf numFmtId="0" fontId="6" fillId="10" borderId="15" xfId="2" applyFont="1" applyFill="1" applyBorder="1" applyAlignment="1">
      <alignment horizontal="center" vertical="top" wrapText="1"/>
    </xf>
    <xf numFmtId="0" fontId="6" fillId="10" borderId="25" xfId="2" applyFont="1" applyFill="1" applyBorder="1" applyAlignment="1">
      <alignment horizontal="center" vertical="top" wrapText="1"/>
    </xf>
    <xf numFmtId="0" fontId="16" fillId="0" borderId="26" xfId="2" applyBorder="1" applyAlignment="1">
      <alignment horizontal="center" vertical="top" wrapText="1"/>
    </xf>
    <xf numFmtId="0" fontId="16" fillId="0" borderId="25" xfId="2" applyBorder="1" applyAlignment="1">
      <alignment horizontal="center" vertical="top" wrapText="1"/>
    </xf>
    <xf numFmtId="0" fontId="16" fillId="0" borderId="15" xfId="2" applyBorder="1" applyAlignment="1">
      <alignment horizontal="center" vertical="top" wrapText="1"/>
    </xf>
    <xf numFmtId="0" fontId="9" fillId="0" borderId="26" xfId="2" applyFont="1" applyBorder="1" applyAlignment="1">
      <alignment horizontal="center" vertical="top" wrapText="1"/>
    </xf>
    <xf numFmtId="166" fontId="16" fillId="0" borderId="21" xfId="3" applyNumberFormat="1" applyFont="1" applyBorder="1" applyAlignment="1">
      <alignment horizontal="center" vertical="center" wrapText="1"/>
    </xf>
    <xf numFmtId="166" fontId="16" fillId="0" borderId="24" xfId="3" applyNumberFormat="1" applyFont="1" applyBorder="1" applyAlignment="1">
      <alignment horizontal="center" vertical="center" wrapText="1"/>
    </xf>
    <xf numFmtId="166" fontId="16" fillId="0" borderId="18" xfId="3" applyNumberFormat="1" applyFont="1" applyBorder="1" applyAlignment="1">
      <alignment horizontal="center" vertical="center" wrapText="1"/>
    </xf>
    <xf numFmtId="166" fontId="16" fillId="0" borderId="17" xfId="3" applyNumberFormat="1" applyFont="1" applyBorder="1" applyAlignment="1">
      <alignment horizontal="center" vertical="center" wrapText="1"/>
    </xf>
    <xf numFmtId="166" fontId="16" fillId="0" borderId="28" xfId="3" applyNumberFormat="1" applyFont="1" applyBorder="1" applyAlignment="1">
      <alignment horizontal="center" vertical="center" wrapText="1"/>
    </xf>
    <xf numFmtId="166" fontId="16" fillId="0" borderId="29" xfId="3" applyNumberFormat="1" applyFont="1" applyBorder="1" applyAlignment="1">
      <alignment horizontal="center" vertical="center" wrapText="1"/>
    </xf>
    <xf numFmtId="0" fontId="16" fillId="0" borderId="20" xfId="2" applyBorder="1" applyAlignment="1">
      <alignment horizontal="center" vertical="center" wrapText="1"/>
    </xf>
    <xf numFmtId="0" fontId="16" fillId="0" borderId="0" xfId="2" applyBorder="1" applyAlignment="1">
      <alignment horizontal="center" vertical="center" wrapText="1"/>
    </xf>
    <xf numFmtId="0" fontId="16" fillId="0" borderId="19" xfId="2" applyBorder="1" applyAlignment="1">
      <alignment horizontal="center" vertical="center" wrapText="1"/>
    </xf>
    <xf numFmtId="0" fontId="16" fillId="0" borderId="0" xfId="2" applyBorder="1" applyAlignment="1">
      <alignment horizontal="left" vertical="top" wrapText="1"/>
    </xf>
    <xf numFmtId="0" fontId="9" fillId="0" borderId="0" xfId="2" applyFont="1" applyBorder="1" applyAlignment="1">
      <alignment horizontal="left" vertical="top" wrapText="1"/>
    </xf>
    <xf numFmtId="0" fontId="16" fillId="0" borderId="0" xfId="2" applyBorder="1" applyAlignment="1">
      <alignment horizontal="left" vertical="center" wrapText="1"/>
    </xf>
    <xf numFmtId="0" fontId="6" fillId="0" borderId="0" xfId="2" applyFont="1" applyBorder="1" applyAlignment="1">
      <alignment horizontal="left" vertical="top" wrapText="1" indent="1"/>
    </xf>
    <xf numFmtId="0" fontId="6" fillId="0" borderId="0" xfId="2" applyFont="1" applyBorder="1" applyAlignment="1">
      <alignment horizontal="left" vertical="top" wrapText="1" indent="2"/>
    </xf>
    <xf numFmtId="0" fontId="5" fillId="0" borderId="26" xfId="2" applyFont="1" applyBorder="1" applyAlignment="1">
      <alignment horizontal="left" vertical="top" wrapText="1"/>
    </xf>
    <xf numFmtId="0" fontId="5" fillId="0" borderId="15" xfId="2" applyFont="1" applyBorder="1" applyAlignment="1">
      <alignment horizontal="left" vertical="top" wrapText="1"/>
    </xf>
    <xf numFmtId="0" fontId="5" fillId="0" borderId="25" xfId="2" applyFont="1" applyBorder="1" applyAlignment="1">
      <alignment horizontal="left" vertical="top" wrapText="1"/>
    </xf>
    <xf numFmtId="164" fontId="16" fillId="0" borderId="24" xfId="2" applyNumberFormat="1" applyBorder="1" applyAlignment="1">
      <alignment horizontal="center" vertical="center" wrapText="1"/>
    </xf>
    <xf numFmtId="164" fontId="16" fillId="0" borderId="17" xfId="2" applyNumberFormat="1" applyBorder="1" applyAlignment="1">
      <alignment horizontal="center" vertical="center" wrapText="1"/>
    </xf>
    <xf numFmtId="164" fontId="16" fillId="0" borderId="29" xfId="2" applyNumberFormat="1" applyBorder="1" applyAlignment="1">
      <alignment horizontal="center" vertical="center" wrapText="1"/>
    </xf>
    <xf numFmtId="164" fontId="16" fillId="0" borderId="31" xfId="2" applyNumberFormat="1" applyBorder="1" applyAlignment="1">
      <alignment horizontal="center" vertical="center" wrapText="1"/>
    </xf>
    <xf numFmtId="164" fontId="16" fillId="0" borderId="33" xfId="2" applyNumberFormat="1" applyBorder="1" applyAlignment="1">
      <alignment horizontal="center" vertical="center" wrapText="1"/>
    </xf>
    <xf numFmtId="164" fontId="16" fillId="0" borderId="32" xfId="2" applyNumberFormat="1" applyBorder="1" applyAlignment="1">
      <alignment horizontal="center" vertical="center" wrapText="1"/>
    </xf>
    <xf numFmtId="0" fontId="9" fillId="0" borderId="0" xfId="2" applyFont="1" applyBorder="1" applyAlignment="1">
      <alignment horizontal="right" vertical="center" wrapText="1"/>
    </xf>
    <xf numFmtId="0" fontId="16" fillId="0" borderId="0" xfId="2" applyAlignment="1">
      <alignment horizontal="right" vertical="top"/>
    </xf>
    <xf numFmtId="0" fontId="16" fillId="0" borderId="0" xfId="2" applyBorder="1" applyAlignment="1">
      <alignment horizontal="left" vertical="top" wrapText="1" indent="3"/>
    </xf>
    <xf numFmtId="0" fontId="6" fillId="3" borderId="0" xfId="2" applyFont="1" applyFill="1" applyAlignment="1">
      <alignment horizontal="left" vertical="center" wrapText="1"/>
    </xf>
    <xf numFmtId="0" fontId="40" fillId="0" borderId="19" xfId="2" applyFont="1" applyBorder="1" applyAlignment="1">
      <alignment horizontal="left" vertical="top" wrapText="1"/>
    </xf>
    <xf numFmtId="0" fontId="16" fillId="0" borderId="31" xfId="2" applyBorder="1" applyAlignment="1">
      <alignment horizontal="left" vertical="top" wrapText="1"/>
    </xf>
    <xf numFmtId="0" fontId="16" fillId="0" borderId="33" xfId="2" applyBorder="1" applyAlignment="1">
      <alignment horizontal="left" vertical="top" wrapText="1"/>
    </xf>
    <xf numFmtId="0" fontId="16" fillId="0" borderId="32" xfId="2" applyBorder="1" applyAlignment="1">
      <alignment horizontal="left" vertical="top" wrapText="1"/>
    </xf>
    <xf numFmtId="0" fontId="39" fillId="0" borderId="21" xfId="2" applyFont="1" applyBorder="1" applyAlignment="1">
      <alignment horizontal="center" vertical="center" wrapText="1"/>
    </xf>
    <xf numFmtId="0" fontId="39" fillId="0" borderId="24" xfId="2" applyFont="1" applyBorder="1" applyAlignment="1">
      <alignment horizontal="center" vertical="center" wrapText="1"/>
    </xf>
    <xf numFmtId="0" fontId="39" fillId="0" borderId="18" xfId="2" applyFont="1" applyBorder="1" applyAlignment="1">
      <alignment horizontal="center" vertical="center" wrapText="1"/>
    </xf>
    <xf numFmtId="0" fontId="39" fillId="0" borderId="17" xfId="2" applyFont="1" applyBorder="1" applyAlignment="1">
      <alignment horizontal="center" vertical="center" wrapText="1"/>
    </xf>
    <xf numFmtId="0" fontId="39" fillId="0" borderId="28" xfId="2" applyFont="1" applyBorder="1" applyAlignment="1">
      <alignment horizontal="center" vertical="center" wrapText="1"/>
    </xf>
    <xf numFmtId="0" fontId="39" fillId="0" borderId="29" xfId="2" applyFont="1" applyBorder="1" applyAlignment="1">
      <alignment horizontal="center" vertical="center" wrapText="1"/>
    </xf>
    <xf numFmtId="0" fontId="16" fillId="0" borderId="21" xfId="2" applyBorder="1" applyAlignment="1">
      <alignment horizontal="center" vertical="top" wrapText="1"/>
    </xf>
    <xf numFmtId="0" fontId="16" fillId="0" borderId="24" xfId="2" applyBorder="1" applyAlignment="1">
      <alignment horizontal="center" vertical="top" wrapText="1"/>
    </xf>
    <xf numFmtId="0" fontId="16" fillId="0" borderId="26" xfId="2" applyBorder="1" applyAlignment="1">
      <alignment horizontal="left" vertical="top" wrapText="1"/>
    </xf>
    <xf numFmtId="0" fontId="16" fillId="0" borderId="15" xfId="2" applyBorder="1" applyAlignment="1">
      <alignment horizontal="left" vertical="top" wrapText="1"/>
    </xf>
    <xf numFmtId="0" fontId="16" fillId="0" borderId="25" xfId="2" applyBorder="1" applyAlignment="1">
      <alignment horizontal="left" vertical="top" wrapText="1"/>
    </xf>
    <xf numFmtId="164" fontId="16" fillId="0" borderId="26" xfId="2" applyNumberFormat="1" applyBorder="1" applyAlignment="1">
      <alignment horizontal="center" wrapText="1"/>
    </xf>
    <xf numFmtId="0" fontId="16" fillId="0" borderId="25" xfId="2" applyBorder="1" applyAlignment="1">
      <alignment horizontal="center" wrapText="1"/>
    </xf>
    <xf numFmtId="0" fontId="16" fillId="0" borderId="26" xfId="2" applyBorder="1" applyAlignment="1">
      <alignment horizontal="left" wrapText="1"/>
    </xf>
    <xf numFmtId="0" fontId="16" fillId="0" borderId="15" xfId="2" applyBorder="1" applyAlignment="1">
      <alignment horizontal="left" wrapText="1"/>
    </xf>
    <xf numFmtId="0" fontId="16" fillId="0" borderId="25" xfId="2" applyBorder="1" applyAlignment="1">
      <alignment horizontal="left" wrapText="1"/>
    </xf>
    <xf numFmtId="164" fontId="16" fillId="0" borderId="25" xfId="2" applyNumberFormat="1" applyBorder="1" applyAlignment="1">
      <alignment horizontal="center" wrapText="1"/>
    </xf>
    <xf numFmtId="0" fontId="36" fillId="3" borderId="0" xfId="2" applyFont="1" applyFill="1" applyAlignment="1">
      <alignment horizontal="left" vertical="top" wrapText="1"/>
    </xf>
    <xf numFmtId="0" fontId="8" fillId="0" borderId="26" xfId="2" applyFont="1" applyBorder="1" applyAlignment="1">
      <alignment horizontal="left" vertical="top" wrapText="1"/>
    </xf>
    <xf numFmtId="0" fontId="8" fillId="0" borderId="15" xfId="2" applyFont="1" applyBorder="1" applyAlignment="1">
      <alignment horizontal="left" vertical="top" wrapText="1"/>
    </xf>
    <xf numFmtId="0" fontId="8" fillId="0" borderId="25" xfId="2" applyFont="1" applyBorder="1" applyAlignment="1">
      <alignment horizontal="left" vertical="top" wrapText="1"/>
    </xf>
    <xf numFmtId="167" fontId="16" fillId="0" borderId="26" xfId="2" applyNumberFormat="1" applyBorder="1" applyAlignment="1">
      <alignment horizontal="center" wrapText="1"/>
    </xf>
    <xf numFmtId="167" fontId="16" fillId="0" borderId="25" xfId="2" applyNumberFormat="1" applyBorder="1" applyAlignment="1">
      <alignment horizontal="center" wrapText="1"/>
    </xf>
    <xf numFmtId="168" fontId="16" fillId="0" borderId="26" xfId="2" applyNumberFormat="1" applyBorder="1" applyAlignment="1">
      <alignment horizontal="center" wrapText="1"/>
    </xf>
    <xf numFmtId="168" fontId="16" fillId="0" borderId="25" xfId="2" applyNumberFormat="1" applyBorder="1" applyAlignment="1">
      <alignment horizontal="center" wrapText="1"/>
    </xf>
    <xf numFmtId="0" fontId="9" fillId="0" borderId="26" xfId="2" applyFont="1" applyBorder="1" applyAlignment="1">
      <alignment horizontal="left" vertical="top" wrapText="1"/>
    </xf>
    <xf numFmtId="0" fontId="14" fillId="0" borderId="15" xfId="2" applyFont="1" applyBorder="1" applyAlignment="1">
      <alignment horizontal="left" vertical="top" wrapText="1"/>
    </xf>
    <xf numFmtId="0" fontId="8" fillId="0" borderId="26" xfId="2" applyFont="1" applyBorder="1" applyAlignment="1">
      <alignment horizontal="center" vertical="top" wrapText="1"/>
    </xf>
    <xf numFmtId="0" fontId="8" fillId="0" borderId="25" xfId="2" applyFont="1" applyBorder="1" applyAlignment="1">
      <alignment horizontal="center" vertical="top" wrapText="1"/>
    </xf>
    <xf numFmtId="0" fontId="16" fillId="0" borderId="11" xfId="2" applyBorder="1" applyAlignment="1">
      <alignment horizontal="left" vertical="top" wrapText="1"/>
    </xf>
    <xf numFmtId="0" fontId="16" fillId="0" borderId="12" xfId="2" applyBorder="1" applyAlignment="1">
      <alignment horizontal="left" vertical="top" wrapText="1"/>
    </xf>
    <xf numFmtId="0" fontId="16" fillId="0" borderId="13" xfId="2" applyBorder="1" applyAlignment="1">
      <alignment horizontal="left" vertical="top" wrapText="1"/>
    </xf>
    <xf numFmtId="164" fontId="16" fillId="0" borderId="11" xfId="2" applyNumberFormat="1" applyBorder="1" applyAlignment="1">
      <alignment horizontal="left" wrapText="1"/>
    </xf>
    <xf numFmtId="164" fontId="16" fillId="0" borderId="13" xfId="2" applyNumberFormat="1" applyBorder="1" applyAlignment="1">
      <alignment horizontal="left" wrapText="1"/>
    </xf>
    <xf numFmtId="0" fontId="16" fillId="0" borderId="2" xfId="2" applyBorder="1" applyAlignment="1">
      <alignment horizontal="left" vertical="top" wrapText="1"/>
    </xf>
    <xf numFmtId="0" fontId="16" fillId="0" borderId="3" xfId="2" applyBorder="1" applyAlignment="1">
      <alignment horizontal="left" vertical="top" wrapText="1"/>
    </xf>
    <xf numFmtId="0" fontId="16" fillId="0" borderId="14" xfId="2" applyBorder="1" applyAlignment="1">
      <alignment horizontal="left" vertical="top" wrapText="1"/>
    </xf>
    <xf numFmtId="164" fontId="16" fillId="0" borderId="2" xfId="2" applyNumberFormat="1" applyBorder="1" applyAlignment="1">
      <alignment horizontal="center" wrapText="1"/>
    </xf>
    <xf numFmtId="164" fontId="16" fillId="0" borderId="14" xfId="2" applyNumberFormat="1" applyBorder="1" applyAlignment="1">
      <alignment horizontal="center" wrapText="1"/>
    </xf>
    <xf numFmtId="0" fontId="69" fillId="0" borderId="11" xfId="2" applyFont="1" applyBorder="1" applyAlignment="1">
      <alignment horizontal="left" vertical="top" wrapText="1"/>
    </xf>
    <xf numFmtId="0" fontId="69" fillId="0" borderId="12" xfId="2" applyFont="1" applyBorder="1" applyAlignment="1">
      <alignment horizontal="left" vertical="top" wrapText="1"/>
    </xf>
    <xf numFmtId="0" fontId="69" fillId="0" borderId="13" xfId="2" applyFont="1" applyBorder="1" applyAlignment="1">
      <alignment horizontal="left" vertical="top" wrapText="1"/>
    </xf>
    <xf numFmtId="0" fontId="16" fillId="0" borderId="26" xfId="2" applyFill="1" applyBorder="1" applyAlignment="1">
      <alignment horizontal="left" wrapText="1"/>
    </xf>
    <xf numFmtId="0" fontId="16" fillId="0" borderId="15" xfId="2" applyFill="1" applyBorder="1" applyAlignment="1">
      <alignment horizontal="left" wrapText="1"/>
    </xf>
    <xf numFmtId="0" fontId="16" fillId="0" borderId="25" xfId="2" applyFill="1" applyBorder="1" applyAlignment="1">
      <alignment horizontal="left" wrapText="1"/>
    </xf>
    <xf numFmtId="164" fontId="16" fillId="0" borderId="26" xfId="2" applyNumberFormat="1" applyFill="1" applyBorder="1" applyAlignment="1">
      <alignment horizontal="center" wrapText="1"/>
    </xf>
    <xf numFmtId="164" fontId="16" fillId="0" borderId="25" xfId="2" applyNumberFormat="1" applyFill="1" applyBorder="1" applyAlignment="1">
      <alignment horizontal="center" wrapText="1"/>
    </xf>
    <xf numFmtId="0" fontId="9" fillId="0" borderId="2" xfId="2" applyFont="1" applyBorder="1" applyAlignment="1">
      <alignment horizontal="left" vertical="top" wrapText="1"/>
    </xf>
    <xf numFmtId="0" fontId="9" fillId="0" borderId="3" xfId="2" applyFont="1" applyBorder="1" applyAlignment="1">
      <alignment horizontal="left" vertical="top" wrapText="1"/>
    </xf>
    <xf numFmtId="0" fontId="9" fillId="0" borderId="14" xfId="2" applyFont="1" applyBorder="1" applyAlignment="1">
      <alignment horizontal="left" vertical="top" wrapText="1"/>
    </xf>
    <xf numFmtId="164" fontId="16" fillId="0" borderId="26" xfId="2" applyNumberFormat="1" applyBorder="1" applyAlignment="1">
      <alignment horizontal="center" vertical="center" wrapText="1"/>
    </xf>
    <xf numFmtId="164" fontId="16" fillId="0" borderId="25" xfId="2" applyNumberFormat="1" applyBorder="1" applyAlignment="1">
      <alignment horizontal="center" vertical="center" wrapText="1"/>
    </xf>
    <xf numFmtId="0" fontId="9" fillId="0" borderId="18" xfId="2" applyFont="1" applyBorder="1" applyAlignment="1">
      <alignment horizontal="left" vertical="top" wrapText="1"/>
    </xf>
    <xf numFmtId="0" fontId="9" fillId="0" borderId="28" xfId="2" applyFont="1" applyBorder="1" applyAlignment="1">
      <alignment horizontal="left" vertical="top" wrapText="1"/>
    </xf>
    <xf numFmtId="0" fontId="9" fillId="0" borderId="19" xfId="2" applyFont="1" applyBorder="1" applyAlignment="1">
      <alignment horizontal="left" vertical="top" wrapText="1"/>
    </xf>
    <xf numFmtId="0" fontId="9" fillId="0" borderId="29" xfId="2" applyFont="1" applyBorder="1" applyAlignment="1">
      <alignment horizontal="left" vertical="top" wrapText="1"/>
    </xf>
    <xf numFmtId="0" fontId="9" fillId="0" borderId="15" xfId="2" applyFont="1" applyBorder="1" applyAlignment="1">
      <alignment horizontal="left" vertical="top" wrapText="1"/>
    </xf>
    <xf numFmtId="0" fontId="9" fillId="0" borderId="25" xfId="2" applyFont="1" applyBorder="1" applyAlignment="1">
      <alignment horizontal="left" vertical="top" wrapText="1"/>
    </xf>
    <xf numFmtId="0" fontId="19" fillId="0" borderId="15" xfId="0" applyFont="1" applyBorder="1" applyAlignment="1">
      <alignment horizontal="left" vertical="top" wrapText="1"/>
    </xf>
    <xf numFmtId="0" fontId="19" fillId="0" borderId="25" xfId="0" applyFont="1" applyBorder="1" applyAlignment="1">
      <alignment horizontal="left" vertical="top" wrapText="1"/>
    </xf>
    <xf numFmtId="0" fontId="9" fillId="11" borderId="26" xfId="2" applyFont="1" applyFill="1" applyBorder="1" applyAlignment="1">
      <alignment horizontal="left" vertical="top" wrapText="1"/>
    </xf>
    <xf numFmtId="0" fontId="16" fillId="11" borderId="15" xfId="2" applyFill="1" applyBorder="1" applyAlignment="1">
      <alignment horizontal="left" vertical="top" wrapText="1"/>
    </xf>
    <xf numFmtId="0" fontId="16" fillId="11" borderId="25" xfId="2" applyFill="1" applyBorder="1" applyAlignment="1">
      <alignment horizontal="left" vertical="top" wrapText="1"/>
    </xf>
    <xf numFmtId="0" fontId="16" fillId="11" borderId="26" xfId="2" applyFill="1" applyBorder="1" applyAlignment="1">
      <alignment horizontal="left" vertical="top" wrapText="1"/>
    </xf>
    <xf numFmtId="0" fontId="14" fillId="0" borderId="20" xfId="2" applyFont="1" applyBorder="1" applyAlignment="1">
      <alignment horizontal="left" vertical="top" wrapText="1"/>
    </xf>
    <xf numFmtId="0" fontId="14" fillId="0" borderId="0" xfId="2" applyFont="1" applyBorder="1" applyAlignment="1">
      <alignment horizontal="left" vertical="top" wrapText="1"/>
    </xf>
    <xf numFmtId="0" fontId="14" fillId="0" borderId="20" xfId="2" applyFont="1" applyBorder="1" applyAlignment="1">
      <alignment horizontal="center" vertical="top" wrapText="1"/>
    </xf>
    <xf numFmtId="0" fontId="14" fillId="0" borderId="22" xfId="2" applyFont="1" applyBorder="1" applyAlignment="1">
      <alignment horizontal="center" vertical="top" wrapText="1"/>
    </xf>
    <xf numFmtId="0" fontId="14" fillId="0" borderId="0" xfId="2" applyFont="1" applyBorder="1" applyAlignment="1">
      <alignment horizontal="center" vertical="top" wrapText="1"/>
    </xf>
    <xf numFmtId="0" fontId="14" fillId="0" borderId="4" xfId="2" applyFont="1" applyBorder="1" applyAlignment="1">
      <alignment horizontal="center" vertical="top" wrapText="1"/>
    </xf>
    <xf numFmtId="0" fontId="19" fillId="0" borderId="3" xfId="2" applyFont="1" applyBorder="1" applyAlignment="1">
      <alignment horizontal="right" vertical="center" wrapText="1"/>
    </xf>
    <xf numFmtId="0" fontId="9" fillId="0" borderId="18" xfId="2" applyFont="1" applyBorder="1" applyAlignment="1">
      <alignment horizontal="left" vertical="center" wrapText="1"/>
    </xf>
    <xf numFmtId="0" fontId="9" fillId="0" borderId="0" xfId="2" applyFont="1" applyBorder="1" applyAlignment="1">
      <alignment horizontal="left" vertical="center" wrapText="1"/>
    </xf>
    <xf numFmtId="0" fontId="19" fillId="0" borderId="3" xfId="2" applyFont="1" applyBorder="1" applyAlignment="1">
      <alignment horizontal="right" vertical="top" wrapText="1"/>
    </xf>
    <xf numFmtId="0" fontId="18" fillId="0" borderId="43" xfId="0" applyFont="1" applyFill="1" applyBorder="1" applyAlignment="1">
      <alignment horizontal="center" vertical="top"/>
    </xf>
    <xf numFmtId="0" fontId="18" fillId="0" borderId="62" xfId="0" applyFont="1" applyFill="1" applyBorder="1" applyAlignment="1">
      <alignment horizontal="center" vertical="top"/>
    </xf>
    <xf numFmtId="0" fontId="1" fillId="0" borderId="4" xfId="0" applyFont="1" applyBorder="1" applyAlignment="1">
      <alignment horizontal="left" vertical="top" wrapText="1"/>
    </xf>
    <xf numFmtId="0" fontId="1" fillId="0" borderId="14" xfId="0" applyFont="1" applyBorder="1" applyAlignment="1">
      <alignment horizontal="left" vertical="top" wrapText="1"/>
    </xf>
    <xf numFmtId="0" fontId="0" fillId="0" borderId="1" xfId="0" applyBorder="1" applyAlignment="1">
      <alignment horizontal="left" vertical="top" wrapText="1"/>
    </xf>
    <xf numFmtId="0" fontId="0" fillId="0" borderId="46" xfId="0" applyBorder="1" applyAlignment="1">
      <alignment horizontal="left" vertical="top" wrapText="1"/>
    </xf>
    <xf numFmtId="0" fontId="0" fillId="0" borderId="9" xfId="0" applyBorder="1" applyAlignment="1">
      <alignment horizontal="left" vertical="top" wrapText="1"/>
    </xf>
    <xf numFmtId="0" fontId="0" fillId="0" borderId="116" xfId="0" applyBorder="1" applyAlignment="1">
      <alignment horizontal="left" vertical="top" wrapText="1"/>
    </xf>
    <xf numFmtId="0" fontId="0" fillId="0" borderId="45" xfId="0" applyBorder="1" applyAlignment="1">
      <alignment horizontal="left" vertical="top" wrapText="1"/>
    </xf>
    <xf numFmtId="0" fontId="0" fillId="0" borderId="120" xfId="0" applyBorder="1" applyAlignment="1">
      <alignment horizontal="left" vertical="top" wrapText="1"/>
    </xf>
    <xf numFmtId="0" fontId="24" fillId="2" borderId="27" xfId="0" applyFont="1" applyFill="1" applyBorder="1" applyAlignment="1">
      <alignment horizontal="left" vertical="center" wrapText="1"/>
    </xf>
    <xf numFmtId="0" fontId="24" fillId="2" borderId="38"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1" fillId="0" borderId="5" xfId="0" applyFont="1" applyBorder="1" applyAlignment="1">
      <alignment horizontal="left" vertical="top" wrapText="1"/>
    </xf>
    <xf numFmtId="0" fontId="1" fillId="0" borderId="122" xfId="0" applyFont="1" applyBorder="1" applyAlignment="1">
      <alignment horizontal="left" vertical="top" wrapText="1"/>
    </xf>
    <xf numFmtId="0" fontId="0" fillId="0" borderId="5" xfId="0" applyBorder="1" applyAlignment="1">
      <alignment horizontal="left" vertical="center" wrapText="1"/>
    </xf>
    <xf numFmtId="0" fontId="0" fillId="0" borderId="122" xfId="0" applyBorder="1" applyAlignment="1">
      <alignment horizontal="left" vertical="center" wrapText="1"/>
    </xf>
    <xf numFmtId="0" fontId="0" fillId="0" borderId="11" xfId="0" applyBorder="1" applyAlignment="1">
      <alignment vertical="center" wrapText="1"/>
    </xf>
    <xf numFmtId="0" fontId="0" fillId="0" borderId="55" xfId="0" applyBorder="1" applyAlignment="1">
      <alignment vertical="center" wrapText="1"/>
    </xf>
    <xf numFmtId="0" fontId="35" fillId="7" borderId="27" xfId="0" applyFont="1" applyFill="1" applyBorder="1" applyAlignment="1">
      <alignment horizontal="left" vertical="center" wrapText="1"/>
    </xf>
    <xf numFmtId="0" fontId="35" fillId="7" borderId="38" xfId="0" applyFont="1" applyFill="1" applyBorder="1" applyAlignment="1">
      <alignment horizontal="left" vertical="center" wrapText="1"/>
    </xf>
    <xf numFmtId="0" fontId="35" fillId="7" borderId="16" xfId="0" applyFont="1" applyFill="1" applyBorder="1" applyAlignment="1">
      <alignment horizontal="left" vertical="center" wrapText="1"/>
    </xf>
    <xf numFmtId="0" fontId="1" fillId="0" borderId="13" xfId="0" applyFont="1" applyBorder="1" applyAlignment="1">
      <alignment horizontal="left" vertical="top" wrapText="1"/>
    </xf>
    <xf numFmtId="0" fontId="1" fillId="0" borderId="53" xfId="0" applyFont="1" applyBorder="1" applyAlignment="1">
      <alignment horizontal="left" vertical="top" wrapText="1"/>
    </xf>
    <xf numFmtId="0" fontId="18" fillId="0" borderId="65" xfId="0" applyFont="1" applyBorder="1" applyAlignment="1">
      <alignment horizontal="center" vertical="top"/>
    </xf>
    <xf numFmtId="0" fontId="18" fillId="0" borderId="6" xfId="0" applyFont="1" applyBorder="1" applyAlignment="1">
      <alignment horizontal="center" vertical="top"/>
    </xf>
    <xf numFmtId="0" fontId="18" fillId="0" borderId="43" xfId="0" applyFont="1" applyBorder="1" applyAlignment="1">
      <alignment horizontal="center" vertical="top"/>
    </xf>
    <xf numFmtId="0" fontId="18" fillId="0" borderId="62" xfId="0" applyFont="1" applyBorder="1" applyAlignment="1">
      <alignment horizontal="center" vertical="top"/>
    </xf>
    <xf numFmtId="0" fontId="0" fillId="0" borderId="2" xfId="0" applyBorder="1" applyAlignment="1">
      <alignment horizontal="left" vertical="top" wrapText="1"/>
    </xf>
    <xf numFmtId="0" fontId="0" fillId="0" borderId="44" xfId="0" applyBorder="1" applyAlignment="1">
      <alignment horizontal="left" vertical="top" wrapText="1"/>
    </xf>
    <xf numFmtId="0" fontId="0" fillId="0" borderId="54" xfId="0" applyBorder="1" applyAlignment="1">
      <alignment horizontal="left" vertical="top" wrapText="1"/>
    </xf>
    <xf numFmtId="0" fontId="0" fillId="0" borderId="57" xfId="0" applyBorder="1" applyAlignment="1">
      <alignment horizontal="left" vertical="top" wrapText="1"/>
    </xf>
    <xf numFmtId="0" fontId="24" fillId="2" borderId="43"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46" xfId="0" applyFont="1" applyFill="1" applyBorder="1" applyAlignment="1">
      <alignment horizontal="left" vertical="center" wrapText="1"/>
    </xf>
    <xf numFmtId="0" fontId="0" fillId="0" borderId="2" xfId="0" applyBorder="1" applyAlignment="1">
      <alignment vertical="center" wrapText="1"/>
    </xf>
    <xf numFmtId="0" fontId="0" fillId="0" borderId="44" xfId="0" applyBorder="1" applyAlignment="1">
      <alignment vertical="center" wrapText="1"/>
    </xf>
    <xf numFmtId="0" fontId="1" fillId="0" borderId="128" xfId="0" applyFont="1" applyBorder="1" applyAlignment="1">
      <alignment horizontal="left" vertical="top" wrapText="1"/>
    </xf>
    <xf numFmtId="0" fontId="1" fillId="0" borderId="129" xfId="0" applyFont="1" applyBorder="1" applyAlignment="1">
      <alignment horizontal="left" vertical="top" wrapText="1"/>
    </xf>
    <xf numFmtId="0" fontId="18" fillId="0" borderId="109" xfId="0" applyFont="1" applyBorder="1" applyAlignment="1">
      <alignment horizontal="center" vertical="top"/>
    </xf>
    <xf numFmtId="0" fontId="18" fillId="0" borderId="87" xfId="0" applyFont="1" applyBorder="1" applyAlignment="1">
      <alignment horizontal="center" vertical="top"/>
    </xf>
    <xf numFmtId="0" fontId="0" fillId="0" borderId="9" xfId="0" applyBorder="1" applyAlignment="1">
      <alignment vertical="center" wrapText="1"/>
    </xf>
    <xf numFmtId="0" fontId="0" fillId="0" borderId="116" xfId="0" applyBorder="1" applyAlignment="1">
      <alignment vertical="center" wrapText="1"/>
    </xf>
    <xf numFmtId="0" fontId="0" fillId="0" borderId="1" xfId="0" applyBorder="1" applyAlignment="1">
      <alignment vertical="center" wrapText="1"/>
    </xf>
    <xf numFmtId="0" fontId="0" fillId="0" borderId="46" xfId="0" applyBorder="1" applyAlignment="1">
      <alignment vertical="center" wrapText="1"/>
    </xf>
    <xf numFmtId="0" fontId="1" fillId="0" borderId="51" xfId="0" applyFont="1" applyBorder="1" applyAlignment="1">
      <alignment horizontal="left" vertical="top" wrapText="1"/>
    </xf>
    <xf numFmtId="0" fontId="1" fillId="0" borderId="52" xfId="0" applyFont="1" applyBorder="1" applyAlignment="1">
      <alignment horizontal="left" vertical="top" wrapText="1"/>
    </xf>
    <xf numFmtId="0" fontId="18" fillId="0" borderId="41" xfId="0" applyFont="1" applyBorder="1" applyAlignment="1">
      <alignment horizontal="left" vertical="center" wrapText="1"/>
    </xf>
    <xf numFmtId="0" fontId="18" fillId="0" borderId="16" xfId="0" applyFont="1" applyBorder="1" applyAlignment="1">
      <alignment horizontal="left" vertical="center" wrapText="1"/>
    </xf>
    <xf numFmtId="0" fontId="1" fillId="0" borderId="48" xfId="0" applyFont="1" applyBorder="1" applyAlignment="1">
      <alignment horizontal="left" vertical="center" wrapText="1"/>
    </xf>
    <xf numFmtId="0" fontId="1" fillId="0" borderId="51" xfId="0" applyFont="1" applyBorder="1" applyAlignment="1">
      <alignment horizontal="left" vertical="center" wrapText="1"/>
    </xf>
    <xf numFmtId="0" fontId="1" fillId="0" borderId="50" xfId="0" applyFont="1" applyBorder="1" applyAlignment="1">
      <alignment horizontal="left" vertical="center" wrapText="1"/>
    </xf>
    <xf numFmtId="0" fontId="1" fillId="0" borderId="52" xfId="0" applyFont="1" applyBorder="1" applyAlignment="1">
      <alignment horizontal="left" vertical="center" wrapText="1"/>
    </xf>
    <xf numFmtId="0" fontId="66" fillId="8" borderId="76" xfId="0" applyFont="1" applyFill="1" applyBorder="1" applyAlignment="1">
      <alignment horizontal="left" vertical="top" wrapText="1"/>
    </xf>
    <xf numFmtId="0" fontId="66" fillId="8" borderId="77" xfId="0" applyFont="1" applyFill="1" applyBorder="1" applyAlignment="1">
      <alignment horizontal="left" vertical="top" wrapText="1"/>
    </xf>
    <xf numFmtId="0" fontId="66" fillId="8" borderId="91" xfId="0" applyFont="1" applyFill="1" applyBorder="1" applyAlignment="1">
      <alignment horizontal="left" vertical="top" wrapText="1"/>
    </xf>
    <xf numFmtId="0" fontId="66" fillId="0" borderId="65" xfId="0" applyFont="1" applyBorder="1" applyAlignment="1">
      <alignment horizontal="center" vertical="top"/>
    </xf>
    <xf numFmtId="0" fontId="66" fillId="0" borderId="6" xfId="0" applyFont="1" applyBorder="1" applyAlignment="1">
      <alignment horizontal="center" vertical="top"/>
    </xf>
    <xf numFmtId="0" fontId="64" fillId="0" borderId="1" xfId="0" applyFont="1" applyFill="1" applyBorder="1" applyAlignment="1">
      <alignment horizontal="left" vertical="top" wrapText="1"/>
    </xf>
    <xf numFmtId="0" fontId="64" fillId="0" borderId="54"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46" xfId="0" applyFont="1" applyBorder="1" applyAlignment="1">
      <alignment horizontal="left" vertical="top" wrapText="1"/>
    </xf>
    <xf numFmtId="0" fontId="2" fillId="8" borderId="76" xfId="0" applyFont="1" applyFill="1" applyBorder="1" applyAlignment="1">
      <alignment horizontal="center" vertical="center" wrapText="1"/>
    </xf>
    <xf numFmtId="0" fontId="2" fillId="8" borderId="77" xfId="0" applyFont="1" applyFill="1" applyBorder="1" applyAlignment="1">
      <alignment horizontal="center" vertical="center" wrapText="1"/>
    </xf>
    <xf numFmtId="0" fontId="2" fillId="8" borderId="91" xfId="0" applyFont="1" applyFill="1" applyBorder="1" applyAlignment="1">
      <alignment horizontal="center" vertical="center" wrapText="1"/>
    </xf>
    <xf numFmtId="0" fontId="2" fillId="8" borderId="76" xfId="0" applyFont="1" applyFill="1" applyBorder="1" applyAlignment="1">
      <alignment horizontal="left" vertical="center" wrapText="1"/>
    </xf>
    <xf numFmtId="0" fontId="2" fillId="8" borderId="77" xfId="0" applyFont="1" applyFill="1" applyBorder="1" applyAlignment="1">
      <alignment horizontal="left" vertical="center" wrapText="1"/>
    </xf>
    <xf numFmtId="0" fontId="2" fillId="8" borderId="91" xfId="0" applyFont="1" applyFill="1" applyBorder="1" applyAlignment="1">
      <alignment horizontal="left" vertical="center" wrapText="1"/>
    </xf>
    <xf numFmtId="0" fontId="0" fillId="0" borderId="11" xfId="0" applyBorder="1" applyAlignment="1">
      <alignment horizontal="left" vertical="top" wrapText="1"/>
    </xf>
    <xf numFmtId="0" fontId="0" fillId="0" borderId="55" xfId="0" applyBorder="1" applyAlignment="1">
      <alignment horizontal="left" vertical="top" wrapText="1"/>
    </xf>
    <xf numFmtId="0" fontId="1" fillId="0" borderId="0" xfId="0" applyFont="1" applyBorder="1" applyAlignment="1">
      <alignment horizontal="left" vertical="center" wrapText="1"/>
    </xf>
    <xf numFmtId="0" fontId="2" fillId="0" borderId="46" xfId="0" applyFont="1" applyBorder="1" applyAlignment="1">
      <alignment horizontal="left" vertical="center" wrapText="1"/>
    </xf>
    <xf numFmtId="0" fontId="66" fillId="7" borderId="76" xfId="0" applyFont="1" applyFill="1" applyBorder="1" applyAlignment="1">
      <alignment horizontal="left" vertical="center" wrapText="1"/>
    </xf>
    <xf numFmtId="0" fontId="66" fillId="7" borderId="77" xfId="0" applyFont="1" applyFill="1" applyBorder="1" applyAlignment="1">
      <alignment horizontal="left" vertical="center" wrapText="1"/>
    </xf>
    <xf numFmtId="0" fontId="66" fillId="7" borderId="91" xfId="0" applyFont="1" applyFill="1" applyBorder="1" applyAlignment="1">
      <alignment horizontal="left" vertical="center" wrapText="1"/>
    </xf>
    <xf numFmtId="0" fontId="2" fillId="7" borderId="76" xfId="0" applyFont="1" applyFill="1" applyBorder="1" applyAlignment="1">
      <alignment horizontal="center" vertical="center" wrapText="1"/>
    </xf>
    <xf numFmtId="0" fontId="2" fillId="7" borderId="77" xfId="0" applyFont="1" applyFill="1" applyBorder="1" applyAlignment="1">
      <alignment horizontal="center" vertical="center" wrapText="1"/>
    </xf>
    <xf numFmtId="0" fontId="2" fillId="7" borderId="91" xfId="0" applyFont="1" applyFill="1" applyBorder="1" applyAlignment="1">
      <alignment horizontal="center" vertical="center" wrapText="1"/>
    </xf>
    <xf numFmtId="0" fontId="0" fillId="0" borderId="1" xfId="0" applyBorder="1" applyAlignment="1">
      <alignment horizontal="left" vertical="center" wrapText="1"/>
    </xf>
    <xf numFmtId="0" fontId="0" fillId="0" borderId="46" xfId="0" applyBorder="1" applyAlignment="1">
      <alignment horizontal="left" vertical="center" wrapText="1"/>
    </xf>
    <xf numFmtId="0" fontId="2" fillId="0" borderId="4" xfId="0" applyFont="1" applyBorder="1" applyAlignment="1">
      <alignment horizontal="left" vertical="top" wrapText="1"/>
    </xf>
    <xf numFmtId="0" fontId="2" fillId="0" borderId="53" xfId="0" applyFont="1" applyBorder="1" applyAlignment="1">
      <alignment horizontal="left" vertical="top" wrapText="1"/>
    </xf>
    <xf numFmtId="0" fontId="2" fillId="0" borderId="4" xfId="0" applyFont="1" applyBorder="1" applyAlignment="1">
      <alignment horizontal="center" vertical="top" wrapText="1"/>
    </xf>
    <xf numFmtId="0" fontId="2" fillId="0" borderId="53" xfId="0" applyFont="1" applyBorder="1" applyAlignment="1">
      <alignment horizontal="center" vertical="top" wrapText="1"/>
    </xf>
    <xf numFmtId="0" fontId="1" fillId="0" borderId="45" xfId="0" applyFont="1" applyBorder="1" applyAlignment="1">
      <alignment horizontal="left" vertical="center" wrapText="1"/>
    </xf>
    <xf numFmtId="0" fontId="1" fillId="0" borderId="120" xfId="0" applyFont="1" applyBorder="1" applyAlignment="1">
      <alignment horizontal="left" vertical="center" wrapText="1"/>
    </xf>
    <xf numFmtId="0" fontId="1" fillId="0" borderId="9" xfId="0" applyFont="1" applyBorder="1" applyAlignment="1">
      <alignment horizontal="left" vertical="center" wrapText="1"/>
    </xf>
    <xf numFmtId="0" fontId="3" fillId="0" borderId="116" xfId="0" applyFont="1" applyBorder="1" applyAlignment="1">
      <alignment horizontal="left" vertical="center" wrapText="1"/>
    </xf>
    <xf numFmtId="0" fontId="3" fillId="0" borderId="120" xfId="0" applyFont="1" applyBorder="1" applyAlignment="1">
      <alignment horizontal="left" vertical="center" wrapText="1"/>
    </xf>
    <xf numFmtId="0" fontId="18" fillId="0" borderId="115" xfId="0" applyFont="1" applyBorder="1" applyAlignment="1">
      <alignment horizontal="center" vertical="top"/>
    </xf>
    <xf numFmtId="0" fontId="18" fillId="0" borderId="117" xfId="0" applyFont="1" applyBorder="1" applyAlignment="1">
      <alignment horizontal="center" vertical="top"/>
    </xf>
    <xf numFmtId="0" fontId="63" fillId="0" borderId="11" xfId="0" applyFont="1" applyFill="1" applyBorder="1" applyAlignment="1">
      <alignment horizontal="left" vertical="center" wrapText="1"/>
    </xf>
    <xf numFmtId="0" fontId="63" fillId="0" borderId="55" xfId="0" applyFont="1" applyFill="1" applyBorder="1" applyAlignment="1">
      <alignment horizontal="left" vertical="center" wrapText="1"/>
    </xf>
    <xf numFmtId="0" fontId="63" fillId="0" borderId="103" xfId="0" applyFont="1" applyFill="1" applyBorder="1" applyAlignment="1">
      <alignment horizontal="left" vertical="top" wrapText="1"/>
    </xf>
    <xf numFmtId="0" fontId="63" fillId="0" borderId="11" xfId="0" applyFont="1" applyFill="1" applyBorder="1" applyAlignment="1">
      <alignment horizontal="left" vertical="top" wrapText="1"/>
    </xf>
    <xf numFmtId="0" fontId="63" fillId="0" borderId="55" xfId="0" applyFont="1" applyFill="1" applyBorder="1" applyAlignment="1">
      <alignment horizontal="left" vertical="top" wrapText="1"/>
    </xf>
    <xf numFmtId="0" fontId="63" fillId="0" borderId="119" xfId="0" applyFont="1" applyFill="1" applyBorder="1" applyAlignment="1">
      <alignment horizontal="left" vertical="top" wrapText="1"/>
    </xf>
    <xf numFmtId="0" fontId="18" fillId="0" borderId="118" xfId="0" applyFont="1" applyBorder="1" applyAlignment="1">
      <alignment horizontal="center" vertical="top"/>
    </xf>
    <xf numFmtId="0" fontId="63" fillId="0" borderId="106" xfId="0" applyFont="1" applyFill="1" applyBorder="1" applyAlignment="1">
      <alignment horizontal="left" vertical="center" wrapText="1"/>
    </xf>
    <xf numFmtId="0" fontId="63" fillId="0" borderId="114" xfId="0" applyFont="1" applyFill="1" applyBorder="1" applyAlignment="1">
      <alignment horizontal="left" vertical="center" wrapText="1"/>
    </xf>
    <xf numFmtId="0" fontId="63" fillId="7" borderId="8" xfId="0" applyFont="1" applyFill="1" applyBorder="1" applyAlignment="1">
      <alignment horizontal="left" wrapText="1"/>
    </xf>
    <xf numFmtId="0" fontId="63" fillId="7" borderId="116" xfId="0" applyFont="1" applyFill="1" applyBorder="1" applyAlignment="1">
      <alignment horizontal="left" wrapText="1"/>
    </xf>
    <xf numFmtId="0" fontId="63" fillId="0" borderId="54" xfId="0" applyFont="1" applyFill="1" applyBorder="1" applyAlignment="1">
      <alignment horizontal="left" vertical="center" wrapText="1"/>
    </xf>
    <xf numFmtId="0" fontId="63" fillId="0" borderId="57" xfId="0" applyFont="1" applyFill="1" applyBorder="1" applyAlignment="1">
      <alignment horizontal="left" vertical="center" wrapText="1"/>
    </xf>
    <xf numFmtId="0" fontId="63" fillId="0" borderId="101" xfId="0" applyFont="1" applyFill="1" applyBorder="1" applyAlignment="1">
      <alignment horizontal="left" vertical="top" wrapText="1"/>
    </xf>
    <xf numFmtId="0" fontId="20" fillId="0" borderId="0" xfId="0" applyFont="1" applyAlignment="1">
      <alignment horizontal="center" vertical="center" wrapText="1"/>
    </xf>
    <xf numFmtId="0" fontId="18" fillId="0" borderId="27" xfId="0" applyFont="1" applyBorder="1" applyAlignment="1">
      <alignment horizontal="left" vertical="center" wrapText="1"/>
    </xf>
    <xf numFmtId="0" fontId="18" fillId="0" borderId="42" xfId="0" applyFont="1" applyBorder="1" applyAlignment="1">
      <alignment horizontal="left" vertical="center" wrapText="1"/>
    </xf>
    <xf numFmtId="0" fontId="35" fillId="7" borderId="43" xfId="0" applyFont="1" applyFill="1" applyBorder="1" applyAlignment="1">
      <alignment horizontal="left" vertical="center" wrapText="1"/>
    </xf>
    <xf numFmtId="0" fontId="35" fillId="7" borderId="0" xfId="0" applyFont="1" applyFill="1" applyBorder="1" applyAlignment="1">
      <alignment horizontal="left" vertical="center" wrapText="1"/>
    </xf>
    <xf numFmtId="0" fontId="35" fillId="7" borderId="46" xfId="0" applyFont="1" applyFill="1" applyBorder="1" applyAlignment="1">
      <alignment horizontal="left" vertical="center" wrapText="1"/>
    </xf>
    <xf numFmtId="0" fontId="63" fillId="7" borderId="92" xfId="0" applyFont="1" applyFill="1" applyBorder="1" applyAlignment="1">
      <alignment horizontal="center" wrapText="1"/>
    </xf>
    <xf numFmtId="0" fontId="63" fillId="7" borderId="8" xfId="0" applyFont="1" applyFill="1" applyBorder="1" applyAlignment="1">
      <alignment horizontal="center" wrapText="1"/>
    </xf>
    <xf numFmtId="0" fontId="63" fillId="0" borderId="102" xfId="0" applyFont="1" applyFill="1" applyBorder="1" applyAlignment="1">
      <alignment horizontal="left" vertical="center" wrapText="1"/>
    </xf>
    <xf numFmtId="0" fontId="63" fillId="0" borderId="110" xfId="0" applyFont="1" applyFill="1" applyBorder="1" applyAlignment="1">
      <alignment horizontal="left" vertical="center" wrapText="1"/>
    </xf>
    <xf numFmtId="0" fontId="63" fillId="0" borderId="108" xfId="0" applyFont="1" applyFill="1" applyBorder="1" applyAlignment="1">
      <alignment horizontal="left" vertical="center" wrapText="1"/>
    </xf>
    <xf numFmtId="0" fontId="63" fillId="0" borderId="112" xfId="0" applyFont="1" applyFill="1" applyBorder="1" applyAlignment="1">
      <alignment horizontal="left" vertical="center" wrapText="1"/>
    </xf>
    <xf numFmtId="0" fontId="63" fillId="0" borderId="104" xfId="0" applyFont="1" applyFill="1" applyBorder="1" applyAlignment="1">
      <alignment horizontal="left" vertical="center" wrapText="1"/>
    </xf>
    <xf numFmtId="0" fontId="63" fillId="0" borderId="113" xfId="0" applyFont="1" applyFill="1" applyBorder="1" applyAlignment="1">
      <alignment horizontal="left" vertical="center" wrapText="1"/>
    </xf>
    <xf numFmtId="0" fontId="0" fillId="0" borderId="82" xfId="0" applyBorder="1" applyAlignment="1">
      <alignment horizontal="center" vertical="center" wrapText="1"/>
    </xf>
    <xf numFmtId="0" fontId="0" fillId="0" borderId="126" xfId="0" applyBorder="1" applyAlignment="1">
      <alignment horizontal="center" vertical="center" wrapText="1"/>
    </xf>
    <xf numFmtId="0" fontId="0" fillId="0" borderId="84" xfId="0" applyBorder="1" applyAlignment="1">
      <alignment horizontal="center" vertical="center" wrapText="1"/>
    </xf>
  </cellXfs>
  <cellStyles count="4">
    <cellStyle name="Currency" xfId="1" builtinId="4"/>
    <cellStyle name="Normal" xfId="0" builtinId="0"/>
    <cellStyle name="Normal 3" xfId="2" xr:uid="{00000000-0005-0000-0000-000003000000}"/>
    <cellStyle name="Percent" xfId="3" builtinId="5"/>
  </cellStyles>
  <dxfs count="13">
    <dxf>
      <fill>
        <patternFill>
          <bgColor theme="0" tint="-0.499984740745262"/>
        </patternFill>
      </fill>
    </dxf>
    <dxf>
      <fill>
        <patternFill>
          <bgColor theme="0" tint="-0.499984740745262"/>
        </patternFill>
      </fill>
    </dxf>
    <dxf>
      <font>
        <color theme="0"/>
      </font>
      <fill>
        <patternFill>
          <bgColor rgb="FF990033"/>
        </patternFill>
      </fill>
    </dxf>
    <dxf>
      <font>
        <color theme="0"/>
      </font>
      <fill>
        <patternFill>
          <bgColor rgb="FF990033"/>
        </patternFill>
      </fill>
    </dxf>
    <dxf>
      <font>
        <color theme="0"/>
      </font>
      <fill>
        <patternFill>
          <bgColor rgb="FF990033"/>
        </patternFill>
      </fill>
    </dxf>
    <dxf>
      <font>
        <color theme="7" tint="0.59996337778862885"/>
      </font>
    </dxf>
    <dxf>
      <font>
        <color theme="0"/>
      </font>
      <fill>
        <patternFill>
          <bgColor rgb="FF990033"/>
        </patternFill>
      </fill>
    </dxf>
    <dxf>
      <font>
        <color theme="7" tint="0.39994506668294322"/>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4B084"/>
      <color rgb="FF990033"/>
      <color rgb="FF116647"/>
      <color rgb="FF005440"/>
      <color rgb="FF006049"/>
      <color rgb="FF006C52"/>
      <color rgb="FF1A4B24"/>
      <color rgb="FF00644C"/>
      <color rgb="FF99CC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fif"/><Relationship Id="rId2" Type="http://schemas.openxmlformats.org/officeDocument/2006/relationships/image" Target="../media/image3.jfi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169545</xdr:colOff>
      <xdr:row>14</xdr:row>
      <xdr:rowOff>173355</xdr:rowOff>
    </xdr:from>
    <xdr:to>
      <xdr:col>9</xdr:col>
      <xdr:colOff>20536</xdr:colOff>
      <xdr:row>14</xdr:row>
      <xdr:rowOff>1044543</xdr:rowOff>
    </xdr:to>
    <xdr:pic macro="[0]!cleargross3">
      <xdr:nvPicPr>
        <xdr:cNvPr id="5" name="Picture 4">
          <a:extLst>
            <a:ext uri="{FF2B5EF4-FFF2-40B4-BE49-F238E27FC236}">
              <a16:creationId xmlns:a16="http://schemas.microsoft.com/office/drawing/2014/main" id="{EA6FAFAC-4EFF-4180-8970-2C51F29612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13020" y="6240780"/>
          <a:ext cx="1289266" cy="865473"/>
        </a:xfrm>
        <a:prstGeom prst="rect">
          <a:avLst/>
        </a:prstGeom>
      </xdr:spPr>
    </xdr:pic>
    <xdr:clientData/>
  </xdr:twoCellAnchor>
  <xdr:twoCellAnchor>
    <xdr:from>
      <xdr:col>11</xdr:col>
      <xdr:colOff>54774</xdr:colOff>
      <xdr:row>14</xdr:row>
      <xdr:rowOff>189067</xdr:rowOff>
    </xdr:from>
    <xdr:to>
      <xdr:col>11</xdr:col>
      <xdr:colOff>1371600</xdr:colOff>
      <xdr:row>14</xdr:row>
      <xdr:rowOff>1104224</xdr:rowOff>
    </xdr:to>
    <xdr:sp macro="[0]!gotoisntructions" textlink="">
      <xdr:nvSpPr>
        <xdr:cNvPr id="10" name="Rectangle 9">
          <a:extLst>
            <a:ext uri="{FF2B5EF4-FFF2-40B4-BE49-F238E27FC236}">
              <a16:creationId xmlns:a16="http://schemas.microsoft.com/office/drawing/2014/main" id="{54E0F8C9-4F6E-4048-AB5B-BBA6E3F1CAFB}"/>
            </a:ext>
          </a:extLst>
        </xdr:cNvPr>
        <xdr:cNvSpPr/>
      </xdr:nvSpPr>
      <xdr:spPr>
        <a:xfrm>
          <a:off x="9313074" y="5932642"/>
          <a:ext cx="1316826" cy="9151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Go To Instructions</a:t>
          </a:r>
        </a:p>
      </xdr:txBody>
    </xdr:sp>
    <xdr:clientData/>
  </xdr:twoCellAnchor>
  <xdr:twoCellAnchor>
    <xdr:from>
      <xdr:col>9</xdr:col>
      <xdr:colOff>181547</xdr:colOff>
      <xdr:row>14</xdr:row>
      <xdr:rowOff>189067</xdr:rowOff>
    </xdr:from>
    <xdr:to>
      <xdr:col>10</xdr:col>
      <xdr:colOff>81935</xdr:colOff>
      <xdr:row>14</xdr:row>
      <xdr:rowOff>1095887</xdr:rowOff>
    </xdr:to>
    <xdr:sp macro="[0]!gotoform" textlink="">
      <xdr:nvSpPr>
        <xdr:cNvPr id="11" name="Rectangle 10">
          <a:extLst>
            <a:ext uri="{FF2B5EF4-FFF2-40B4-BE49-F238E27FC236}">
              <a16:creationId xmlns:a16="http://schemas.microsoft.com/office/drawing/2014/main" id="{D72E40D9-356D-42EC-84F6-BAD86E1E9BE3}"/>
            </a:ext>
          </a:extLst>
        </xdr:cNvPr>
        <xdr:cNvSpPr/>
      </xdr:nvSpPr>
      <xdr:spPr>
        <a:xfrm>
          <a:off x="6552031" y="5760680"/>
          <a:ext cx="1334259" cy="9068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Go to</a:t>
          </a:r>
          <a:r>
            <a:rPr lang="en-US" sz="1400" b="1" baseline="0"/>
            <a:t> FSA-521</a:t>
          </a:r>
          <a:endParaRPr lang="en-US" sz="1400" b="1"/>
        </a:p>
      </xdr:txBody>
    </xdr:sp>
    <xdr:clientData/>
  </xdr:twoCellAnchor>
  <xdr:twoCellAnchor editAs="oneCell">
    <xdr:from>
      <xdr:col>1</xdr:col>
      <xdr:colOff>58831</xdr:colOff>
      <xdr:row>0</xdr:row>
      <xdr:rowOff>19050</xdr:rowOff>
    </xdr:from>
    <xdr:to>
      <xdr:col>18</xdr:col>
      <xdr:colOff>820156</xdr:colOff>
      <xdr:row>1</xdr:row>
      <xdr:rowOff>726927</xdr:rowOff>
    </xdr:to>
    <xdr:pic>
      <xdr:nvPicPr>
        <xdr:cNvPr id="7" name="Picture 6">
          <a:extLst>
            <a:ext uri="{FF2B5EF4-FFF2-40B4-BE49-F238E27FC236}">
              <a16:creationId xmlns:a16="http://schemas.microsoft.com/office/drawing/2014/main" id="{87F5C550-1E3E-41B9-B34B-24DBEF972DA5}"/>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1966"/>
        <a:stretch/>
      </xdr:blipFill>
      <xdr:spPr bwMode="auto">
        <a:xfrm>
          <a:off x="344581" y="19050"/>
          <a:ext cx="14467800" cy="907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53826</xdr:colOff>
      <xdr:row>30</xdr:row>
      <xdr:rowOff>259247</xdr:rowOff>
    </xdr:from>
    <xdr:to>
      <xdr:col>14</xdr:col>
      <xdr:colOff>1806103</xdr:colOff>
      <xdr:row>33</xdr:row>
      <xdr:rowOff>373099</xdr:rowOff>
    </xdr:to>
    <xdr:sp macro="[0]!gotofsapmts" textlink="">
      <xdr:nvSpPr>
        <xdr:cNvPr id="3" name="Flowchart: Alternate Process 2">
          <a:extLst>
            <a:ext uri="{FF2B5EF4-FFF2-40B4-BE49-F238E27FC236}">
              <a16:creationId xmlns:a16="http://schemas.microsoft.com/office/drawing/2014/main" id="{E7DAC886-4845-4FEA-B23D-D4CDEE2883E1}"/>
            </a:ext>
          </a:extLst>
        </xdr:cNvPr>
        <xdr:cNvSpPr/>
      </xdr:nvSpPr>
      <xdr:spPr>
        <a:xfrm>
          <a:off x="10750401" y="19547372"/>
          <a:ext cx="2180902" cy="1304477"/>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i="1"/>
            <a:t>To access</a:t>
          </a:r>
          <a:r>
            <a:rPr lang="en-US" sz="1600" b="1" i="1" baseline="0"/>
            <a:t> a tool to help calculate applicable agricultural payments press this button.</a:t>
          </a:r>
          <a:endParaRPr lang="en-US" sz="1600" b="1" i="1"/>
        </a:p>
      </xdr:txBody>
    </xdr:sp>
    <xdr:clientData/>
  </xdr:twoCellAnchor>
  <xdr:twoCellAnchor>
    <xdr:from>
      <xdr:col>18</xdr:col>
      <xdr:colOff>434422</xdr:colOff>
      <xdr:row>12</xdr:row>
      <xdr:rowOff>344292</xdr:rowOff>
    </xdr:from>
    <xdr:to>
      <xdr:col>21</xdr:col>
      <xdr:colOff>1428832</xdr:colOff>
      <xdr:row>14</xdr:row>
      <xdr:rowOff>798871</xdr:rowOff>
    </xdr:to>
    <xdr:sp macro="[0]!goto521entry" textlink="">
      <xdr:nvSpPr>
        <xdr:cNvPr id="2" name="Oval 1">
          <a:extLst>
            <a:ext uri="{FF2B5EF4-FFF2-40B4-BE49-F238E27FC236}">
              <a16:creationId xmlns:a16="http://schemas.microsoft.com/office/drawing/2014/main" id="{AC7D5D38-2B50-4800-81B1-B18F54B57F06}"/>
            </a:ext>
          </a:extLst>
        </xdr:cNvPr>
        <xdr:cNvSpPr/>
      </xdr:nvSpPr>
      <xdr:spPr>
        <a:xfrm>
          <a:off x="14404422" y="5004373"/>
          <a:ext cx="2817475" cy="136611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i="1"/>
            <a:t>Click</a:t>
          </a:r>
          <a:r>
            <a:rPr lang="en-US" sz="1400" b="1" i="1" baseline="0"/>
            <a:t> this button to navigate to a revenue adjustment screen.</a:t>
          </a:r>
          <a:endParaRPr lang="en-US" sz="1400" b="1" i="1"/>
        </a:p>
      </xdr:txBody>
    </xdr:sp>
    <xdr:clientData/>
  </xdr:twoCellAnchor>
  <xdr:twoCellAnchor>
    <xdr:from>
      <xdr:col>10</xdr:col>
      <xdr:colOff>204839</xdr:colOff>
      <xdr:row>14</xdr:row>
      <xdr:rowOff>178640</xdr:rowOff>
    </xdr:from>
    <xdr:to>
      <xdr:col>10</xdr:col>
      <xdr:colOff>1344562</xdr:colOff>
      <xdr:row>14</xdr:row>
      <xdr:rowOff>1093797</xdr:rowOff>
    </xdr:to>
    <xdr:sp macro="[0]!Print521" textlink="">
      <xdr:nvSpPr>
        <xdr:cNvPr id="8" name="Rectangle 7">
          <a:extLst>
            <a:ext uri="{FF2B5EF4-FFF2-40B4-BE49-F238E27FC236}">
              <a16:creationId xmlns:a16="http://schemas.microsoft.com/office/drawing/2014/main" id="{24AA33DC-7BBA-4BA0-BDFF-71CC8BB8A9B7}"/>
            </a:ext>
          </a:extLst>
        </xdr:cNvPr>
        <xdr:cNvSpPr/>
      </xdr:nvSpPr>
      <xdr:spPr>
        <a:xfrm>
          <a:off x="8009194" y="5750253"/>
          <a:ext cx="1139723" cy="9151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PRINT</a:t>
          </a:r>
        </a:p>
        <a:p>
          <a:pPr algn="ctr"/>
          <a:r>
            <a:rPr lang="en-US" sz="1400" b="1"/>
            <a:t>FSA-521</a:t>
          </a:r>
        </a:p>
      </xdr:txBody>
    </xdr:sp>
    <xdr:clientData/>
  </xdr:twoCellAnchor>
  <xdr:twoCellAnchor>
    <xdr:from>
      <xdr:col>12</xdr:col>
      <xdr:colOff>40967</xdr:colOff>
      <xdr:row>14</xdr:row>
      <xdr:rowOff>171491</xdr:rowOff>
    </xdr:from>
    <xdr:to>
      <xdr:col>14</xdr:col>
      <xdr:colOff>1028700</xdr:colOff>
      <xdr:row>14</xdr:row>
      <xdr:rowOff>1088553</xdr:rowOff>
    </xdr:to>
    <xdr:sp macro="[0]!PRINT_DATAENTRY" textlink="">
      <xdr:nvSpPr>
        <xdr:cNvPr id="9" name="Rectangle 8">
          <a:extLst>
            <a:ext uri="{FF2B5EF4-FFF2-40B4-BE49-F238E27FC236}">
              <a16:creationId xmlns:a16="http://schemas.microsoft.com/office/drawing/2014/main" id="{F8ABFF14-B61B-456F-9390-FB84A630A31E}"/>
            </a:ext>
          </a:extLst>
        </xdr:cNvPr>
        <xdr:cNvSpPr/>
      </xdr:nvSpPr>
      <xdr:spPr>
        <a:xfrm>
          <a:off x="10737542" y="5915066"/>
          <a:ext cx="1416358" cy="91706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PRINT</a:t>
          </a:r>
        </a:p>
        <a:p>
          <a:pPr algn="ctr"/>
          <a:r>
            <a:rPr lang="en-US" sz="1400" b="1"/>
            <a:t>WORKSHEET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xdr:colOff>
      <xdr:row>0</xdr:row>
      <xdr:rowOff>135255</xdr:rowOff>
    </xdr:from>
    <xdr:to>
      <xdr:col>12</xdr:col>
      <xdr:colOff>854337</xdr:colOff>
      <xdr:row>0</xdr:row>
      <xdr:rowOff>1045845</xdr:rowOff>
    </xdr:to>
    <xdr:pic>
      <xdr:nvPicPr>
        <xdr:cNvPr id="2" name="Picture 1">
          <a:extLst>
            <a:ext uri="{FF2B5EF4-FFF2-40B4-BE49-F238E27FC236}">
              <a16:creationId xmlns:a16="http://schemas.microsoft.com/office/drawing/2014/main" id="{DB6C51C7-534C-4299-8A2C-CAFECE85F88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256"/>
        <a:stretch/>
      </xdr:blipFill>
      <xdr:spPr bwMode="auto">
        <a:xfrm>
          <a:off x="630555" y="135255"/>
          <a:ext cx="14673207"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76200</xdr:colOff>
      <xdr:row>2</xdr:row>
      <xdr:rowOff>121919</xdr:rowOff>
    </xdr:from>
    <xdr:to>
      <xdr:col>2</xdr:col>
      <xdr:colOff>53340</xdr:colOff>
      <xdr:row>5</xdr:row>
      <xdr:rowOff>184784</xdr:rowOff>
    </xdr:to>
    <xdr:sp macro="[0]!update_payments" textlink="">
      <xdr:nvSpPr>
        <xdr:cNvPr id="3" name="Flowchart: Alternate Process 2">
          <a:extLst>
            <a:ext uri="{FF2B5EF4-FFF2-40B4-BE49-F238E27FC236}">
              <a16:creationId xmlns:a16="http://schemas.microsoft.com/office/drawing/2014/main" id="{EC79A30E-1148-4A25-A39A-AA88022BB51C}"/>
            </a:ext>
          </a:extLst>
        </xdr:cNvPr>
        <xdr:cNvSpPr/>
      </xdr:nvSpPr>
      <xdr:spPr>
        <a:xfrm>
          <a:off x="685800" y="1417319"/>
          <a:ext cx="2019300" cy="61912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i="1"/>
            <a:t>Return to Worksheet</a:t>
          </a:r>
        </a:p>
      </xdr:txBody>
    </xdr:sp>
    <xdr:clientData/>
  </xdr:twoCellAnchor>
  <xdr:twoCellAnchor editAs="oneCell">
    <xdr:from>
      <xdr:col>8</xdr:col>
      <xdr:colOff>1038226</xdr:colOff>
      <xdr:row>2</xdr:row>
      <xdr:rowOff>107421</xdr:rowOff>
    </xdr:from>
    <xdr:to>
      <xdr:col>9</xdr:col>
      <xdr:colOff>417195</xdr:colOff>
      <xdr:row>6</xdr:row>
      <xdr:rowOff>171450</xdr:rowOff>
    </xdr:to>
    <xdr:pic macro="[0]!PrintFSAPmts">
      <xdr:nvPicPr>
        <xdr:cNvPr id="5" name="Picture 4">
          <a:extLst>
            <a:ext uri="{FF2B5EF4-FFF2-40B4-BE49-F238E27FC236}">
              <a16:creationId xmlns:a16="http://schemas.microsoft.com/office/drawing/2014/main" id="{D7FBBEB3-A12A-4287-86B0-58E38DFD56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72701" y="1402821"/>
          <a:ext cx="760094" cy="803169"/>
        </a:xfrm>
        <a:prstGeom prst="rect">
          <a:avLst/>
        </a:prstGeom>
      </xdr:spPr>
    </xdr:pic>
    <xdr:clientData/>
  </xdr:twoCellAnchor>
  <xdr:twoCellAnchor editAs="oneCell">
    <xdr:from>
      <xdr:col>7</xdr:col>
      <xdr:colOff>834391</xdr:colOff>
      <xdr:row>2</xdr:row>
      <xdr:rowOff>67550</xdr:rowOff>
    </xdr:from>
    <xdr:to>
      <xdr:col>8</xdr:col>
      <xdr:colOff>586740</xdr:colOff>
      <xdr:row>6</xdr:row>
      <xdr:rowOff>135255</xdr:rowOff>
    </xdr:to>
    <xdr:pic macro="[0]!clear_pmts">
      <xdr:nvPicPr>
        <xdr:cNvPr id="7" name="Picture 6">
          <a:extLst>
            <a:ext uri="{FF2B5EF4-FFF2-40B4-BE49-F238E27FC236}">
              <a16:creationId xmlns:a16="http://schemas.microsoft.com/office/drawing/2014/main" id="{5E8F03EA-192F-4344-B03A-5660C9E1B47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844916" y="1362950"/>
          <a:ext cx="872489" cy="818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16</xdr:col>
      <xdr:colOff>1752235</xdr:colOff>
      <xdr:row>1</xdr:row>
      <xdr:rowOff>59056</xdr:rowOff>
    </xdr:to>
    <xdr:pic>
      <xdr:nvPicPr>
        <xdr:cNvPr id="2" name="Picture 1">
          <a:extLst>
            <a:ext uri="{FF2B5EF4-FFF2-40B4-BE49-F238E27FC236}">
              <a16:creationId xmlns:a16="http://schemas.microsoft.com/office/drawing/2014/main" id="{D1B12DF7-C250-4F6A-A2C7-736A845ADFE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15314"/>
        <a:stretch/>
      </xdr:blipFill>
      <xdr:spPr bwMode="auto">
        <a:xfrm>
          <a:off x="609600" y="1"/>
          <a:ext cx="15284085" cy="822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426720</xdr:colOff>
      <xdr:row>5</xdr:row>
      <xdr:rowOff>5715</xdr:rowOff>
    </xdr:from>
    <xdr:to>
      <xdr:col>15</xdr:col>
      <xdr:colOff>922020</xdr:colOff>
      <xdr:row>7</xdr:row>
      <xdr:rowOff>24765</xdr:rowOff>
    </xdr:to>
    <xdr:sp macro="[0]!gotogross" textlink="">
      <xdr:nvSpPr>
        <xdr:cNvPr id="4" name="Flowchart: Alternate Process 3">
          <a:extLst>
            <a:ext uri="{FF2B5EF4-FFF2-40B4-BE49-F238E27FC236}">
              <a16:creationId xmlns:a16="http://schemas.microsoft.com/office/drawing/2014/main" id="{59B311EF-E879-44E7-AC1D-7CAD389F8B91}"/>
            </a:ext>
          </a:extLst>
        </xdr:cNvPr>
        <xdr:cNvSpPr/>
      </xdr:nvSpPr>
      <xdr:spPr>
        <a:xfrm>
          <a:off x="11761470" y="1920240"/>
          <a:ext cx="1847850" cy="120015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i="1" baseline="0"/>
            <a:t>Return to Entry Worksheet.</a:t>
          </a:r>
          <a:endParaRPr lang="en-US" sz="1600" b="1" i="1"/>
        </a:p>
      </xdr:txBody>
    </xdr:sp>
    <xdr:clientData/>
  </xdr:twoCellAnchor>
  <xdr:twoCellAnchor>
    <xdr:from>
      <xdr:col>11</xdr:col>
      <xdr:colOff>17146</xdr:colOff>
      <xdr:row>5</xdr:row>
      <xdr:rowOff>15240</xdr:rowOff>
    </xdr:from>
    <xdr:to>
      <xdr:col>12</xdr:col>
      <xdr:colOff>276226</xdr:colOff>
      <xdr:row>5</xdr:row>
      <xdr:rowOff>567690</xdr:rowOff>
    </xdr:to>
    <xdr:sp macro="[0]!Print2020521A" textlink="">
      <xdr:nvSpPr>
        <xdr:cNvPr id="5" name="Rectangle 4">
          <a:extLst>
            <a:ext uri="{FF2B5EF4-FFF2-40B4-BE49-F238E27FC236}">
              <a16:creationId xmlns:a16="http://schemas.microsoft.com/office/drawing/2014/main" id="{CE9C6437-5229-4CBF-8508-F3F4AB1F232C}"/>
            </a:ext>
          </a:extLst>
        </xdr:cNvPr>
        <xdr:cNvSpPr/>
      </xdr:nvSpPr>
      <xdr:spPr>
        <a:xfrm>
          <a:off x="9789796" y="1929765"/>
          <a:ext cx="1821180" cy="552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PRINT</a:t>
          </a:r>
        </a:p>
        <a:p>
          <a:pPr algn="ctr"/>
          <a:r>
            <a:rPr lang="en-US" sz="1400" b="1"/>
            <a:t>2020 FSA-521A</a:t>
          </a:r>
        </a:p>
      </xdr:txBody>
    </xdr:sp>
    <xdr:clientData/>
  </xdr:twoCellAnchor>
  <xdr:twoCellAnchor>
    <xdr:from>
      <xdr:col>11</xdr:col>
      <xdr:colOff>20955</xdr:colOff>
      <xdr:row>6</xdr:row>
      <xdr:rowOff>20955</xdr:rowOff>
    </xdr:from>
    <xdr:to>
      <xdr:col>12</xdr:col>
      <xdr:colOff>293370</xdr:colOff>
      <xdr:row>7</xdr:row>
      <xdr:rowOff>19050</xdr:rowOff>
    </xdr:to>
    <xdr:sp macro="[0]!Print2021521A" textlink="">
      <xdr:nvSpPr>
        <xdr:cNvPr id="6" name="Rectangle 5">
          <a:extLst>
            <a:ext uri="{FF2B5EF4-FFF2-40B4-BE49-F238E27FC236}">
              <a16:creationId xmlns:a16="http://schemas.microsoft.com/office/drawing/2014/main" id="{416C39DA-F4C7-437F-969E-7E7AAAE12ABA}"/>
            </a:ext>
          </a:extLst>
        </xdr:cNvPr>
        <xdr:cNvSpPr/>
      </xdr:nvSpPr>
      <xdr:spPr>
        <a:xfrm>
          <a:off x="9793605" y="2526030"/>
          <a:ext cx="1834515" cy="5886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PRINT</a:t>
          </a:r>
        </a:p>
        <a:p>
          <a:pPr algn="ctr"/>
          <a:r>
            <a:rPr lang="en-US" sz="1400" b="1"/>
            <a:t>2021 FSA-521A</a:t>
          </a:r>
        </a:p>
      </xdr:txBody>
    </xdr:sp>
    <xdr:clientData/>
  </xdr:twoCellAnchor>
  <xdr:twoCellAnchor>
    <xdr:from>
      <xdr:col>16</xdr:col>
      <xdr:colOff>0</xdr:colOff>
      <xdr:row>5</xdr:row>
      <xdr:rowOff>0</xdr:rowOff>
    </xdr:from>
    <xdr:to>
      <xdr:col>16</xdr:col>
      <xdr:colOff>1847850</xdr:colOff>
      <xdr:row>7</xdr:row>
      <xdr:rowOff>13335</xdr:rowOff>
    </xdr:to>
    <xdr:sp macro="[0]!clear521entry" textlink="">
      <xdr:nvSpPr>
        <xdr:cNvPr id="7" name="Flowchart: Alternate Process 6">
          <a:extLst>
            <a:ext uri="{FF2B5EF4-FFF2-40B4-BE49-F238E27FC236}">
              <a16:creationId xmlns:a16="http://schemas.microsoft.com/office/drawing/2014/main" id="{D823EED8-E695-4E93-AC44-E033ED525BE0}"/>
            </a:ext>
          </a:extLst>
        </xdr:cNvPr>
        <xdr:cNvSpPr/>
      </xdr:nvSpPr>
      <xdr:spPr>
        <a:xfrm>
          <a:off x="13858875" y="1914525"/>
          <a:ext cx="1847850" cy="119443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i="1" baseline="0"/>
            <a:t>Erase 521A Entry</a:t>
          </a:r>
          <a:endParaRPr lang="en-US" sz="1600" b="1" i="1"/>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102679</xdr:colOff>
      <xdr:row>30</xdr:row>
      <xdr:rowOff>16218</xdr:rowOff>
    </xdr:from>
    <xdr:ext cx="139256" cy="130467"/>
    <xdr:sp macro="" textlink="">
      <xdr:nvSpPr>
        <xdr:cNvPr id="2" name="Shape 2">
          <a:extLst>
            <a:ext uri="{FF2B5EF4-FFF2-40B4-BE49-F238E27FC236}">
              <a16:creationId xmlns:a16="http://schemas.microsoft.com/office/drawing/2014/main" id="{02F63A52-3EAB-45BB-B273-4996D1897C8A}"/>
            </a:ext>
          </a:extLst>
        </xdr:cNvPr>
        <xdr:cNvSpPr/>
      </xdr:nvSpPr>
      <xdr:spPr>
        <a:xfrm>
          <a:off x="1826704" y="9398343"/>
          <a:ext cx="139256" cy="130467"/>
        </a:xfrm>
        <a:custGeom>
          <a:avLst/>
          <a:gdLst/>
          <a:ahLst/>
          <a:cxnLst/>
          <a:rect l="0" t="0" r="0" b="0"/>
          <a:pathLst>
            <a:path w="101600" h="101600">
              <a:moveTo>
                <a:pt x="0" y="101600"/>
              </a:moveTo>
              <a:lnTo>
                <a:pt x="101600" y="101600"/>
              </a:lnTo>
              <a:lnTo>
                <a:pt x="101600" y="0"/>
              </a:lnTo>
              <a:lnTo>
                <a:pt x="0" y="0"/>
              </a:lnTo>
              <a:lnTo>
                <a:pt x="0" y="101600"/>
              </a:lnTo>
              <a:close/>
            </a:path>
          </a:pathLst>
        </a:custGeom>
        <a:ln w="6350">
          <a:solidFill>
            <a:srgbClr val="000000"/>
          </a:solidFill>
        </a:ln>
      </xdr:spPr>
    </xdr:sp>
    <xdr:clientData/>
  </xdr:oneCellAnchor>
  <xdr:oneCellAnchor>
    <xdr:from>
      <xdr:col>4</xdr:col>
      <xdr:colOff>95250</xdr:colOff>
      <xdr:row>31</xdr:row>
      <xdr:rowOff>20955</xdr:rowOff>
    </xdr:from>
    <xdr:ext cx="139256" cy="130467"/>
    <xdr:sp macro="" textlink="">
      <xdr:nvSpPr>
        <xdr:cNvPr id="15" name="Shape 2">
          <a:extLst>
            <a:ext uri="{FF2B5EF4-FFF2-40B4-BE49-F238E27FC236}">
              <a16:creationId xmlns:a16="http://schemas.microsoft.com/office/drawing/2014/main" id="{C4BD63BC-B856-4CA9-A23E-9A020A3A6FF9}"/>
            </a:ext>
          </a:extLst>
        </xdr:cNvPr>
        <xdr:cNvSpPr/>
      </xdr:nvSpPr>
      <xdr:spPr>
        <a:xfrm>
          <a:off x="1819275" y="9612630"/>
          <a:ext cx="139256" cy="130467"/>
        </a:xfrm>
        <a:custGeom>
          <a:avLst/>
          <a:gdLst/>
          <a:ahLst/>
          <a:cxnLst/>
          <a:rect l="0" t="0" r="0" b="0"/>
          <a:pathLst>
            <a:path w="101600" h="101600">
              <a:moveTo>
                <a:pt x="0" y="101600"/>
              </a:moveTo>
              <a:lnTo>
                <a:pt x="101600" y="101600"/>
              </a:lnTo>
              <a:lnTo>
                <a:pt x="101600" y="0"/>
              </a:lnTo>
              <a:lnTo>
                <a:pt x="0" y="0"/>
              </a:lnTo>
              <a:lnTo>
                <a:pt x="0" y="101600"/>
              </a:lnTo>
              <a:close/>
            </a:path>
          </a:pathLst>
        </a:custGeom>
        <a:ln w="6350">
          <a:solidFill>
            <a:srgbClr val="000000"/>
          </a:solidFill>
        </a:ln>
      </xdr:spPr>
    </xdr:sp>
    <xdr:clientData/>
  </xdr:oneCellAnchor>
  <xdr:oneCellAnchor>
    <xdr:from>
      <xdr:col>4</xdr:col>
      <xdr:colOff>97155</xdr:colOff>
      <xdr:row>32</xdr:row>
      <xdr:rowOff>36195</xdr:rowOff>
    </xdr:from>
    <xdr:ext cx="139256" cy="130467"/>
    <xdr:sp macro="" textlink="">
      <xdr:nvSpPr>
        <xdr:cNvPr id="16" name="Shape 2">
          <a:extLst>
            <a:ext uri="{FF2B5EF4-FFF2-40B4-BE49-F238E27FC236}">
              <a16:creationId xmlns:a16="http://schemas.microsoft.com/office/drawing/2014/main" id="{F57D2100-9390-4F6C-85F9-977EF5A7F76E}"/>
            </a:ext>
          </a:extLst>
        </xdr:cNvPr>
        <xdr:cNvSpPr/>
      </xdr:nvSpPr>
      <xdr:spPr>
        <a:xfrm>
          <a:off x="1821180" y="9837420"/>
          <a:ext cx="139256" cy="130467"/>
        </a:xfrm>
        <a:custGeom>
          <a:avLst/>
          <a:gdLst/>
          <a:ahLst/>
          <a:cxnLst/>
          <a:rect l="0" t="0" r="0" b="0"/>
          <a:pathLst>
            <a:path w="101600" h="101600">
              <a:moveTo>
                <a:pt x="0" y="101600"/>
              </a:moveTo>
              <a:lnTo>
                <a:pt x="101600" y="101600"/>
              </a:lnTo>
              <a:lnTo>
                <a:pt x="101600" y="0"/>
              </a:lnTo>
              <a:lnTo>
                <a:pt x="0" y="0"/>
              </a:lnTo>
              <a:lnTo>
                <a:pt x="0" y="101600"/>
              </a:lnTo>
              <a:close/>
            </a:path>
          </a:pathLst>
        </a:custGeom>
        <a:ln w="6350">
          <a:solidFill>
            <a:srgbClr val="000000"/>
          </a:solidFill>
        </a:ln>
      </xdr:spPr>
    </xdr:sp>
    <xdr:clientData/>
  </xdr:oneCellAnchor>
  <xdr:oneCellAnchor>
    <xdr:from>
      <xdr:col>7</xdr:col>
      <xdr:colOff>150495</xdr:colOff>
      <xdr:row>30</xdr:row>
      <xdr:rowOff>40005</xdr:rowOff>
    </xdr:from>
    <xdr:ext cx="139256" cy="130467"/>
    <xdr:sp macro="" textlink="">
      <xdr:nvSpPr>
        <xdr:cNvPr id="17" name="Shape 2">
          <a:extLst>
            <a:ext uri="{FF2B5EF4-FFF2-40B4-BE49-F238E27FC236}">
              <a16:creationId xmlns:a16="http://schemas.microsoft.com/office/drawing/2014/main" id="{86570282-5C31-4ED9-B01C-F9D087DE6A8C}"/>
            </a:ext>
          </a:extLst>
        </xdr:cNvPr>
        <xdr:cNvSpPr/>
      </xdr:nvSpPr>
      <xdr:spPr>
        <a:xfrm>
          <a:off x="3569970" y="9326880"/>
          <a:ext cx="139256" cy="130467"/>
        </a:xfrm>
        <a:custGeom>
          <a:avLst/>
          <a:gdLst/>
          <a:ahLst/>
          <a:cxnLst/>
          <a:rect l="0" t="0" r="0" b="0"/>
          <a:pathLst>
            <a:path w="101600" h="101600">
              <a:moveTo>
                <a:pt x="0" y="101600"/>
              </a:moveTo>
              <a:lnTo>
                <a:pt x="101600" y="101600"/>
              </a:lnTo>
              <a:lnTo>
                <a:pt x="101600" y="0"/>
              </a:lnTo>
              <a:lnTo>
                <a:pt x="0" y="0"/>
              </a:lnTo>
              <a:lnTo>
                <a:pt x="0" y="101600"/>
              </a:lnTo>
              <a:close/>
            </a:path>
          </a:pathLst>
        </a:custGeom>
        <a:ln w="6350">
          <a:solidFill>
            <a:srgbClr val="000000"/>
          </a:solidFill>
        </a:ln>
      </xdr:spPr>
    </xdr:sp>
    <xdr:clientData/>
  </xdr:oneCellAnchor>
  <xdr:oneCellAnchor>
    <xdr:from>
      <xdr:col>7</xdr:col>
      <xdr:colOff>135255</xdr:colOff>
      <xdr:row>32</xdr:row>
      <xdr:rowOff>45720</xdr:rowOff>
    </xdr:from>
    <xdr:ext cx="139256" cy="130467"/>
    <xdr:sp macro="" textlink="">
      <xdr:nvSpPr>
        <xdr:cNvPr id="18" name="Shape 2">
          <a:extLst>
            <a:ext uri="{FF2B5EF4-FFF2-40B4-BE49-F238E27FC236}">
              <a16:creationId xmlns:a16="http://schemas.microsoft.com/office/drawing/2014/main" id="{303C6078-E880-4097-9A70-8CACC51B0DD1}"/>
            </a:ext>
          </a:extLst>
        </xdr:cNvPr>
        <xdr:cNvSpPr/>
      </xdr:nvSpPr>
      <xdr:spPr>
        <a:xfrm>
          <a:off x="3554730" y="9751695"/>
          <a:ext cx="139256" cy="130467"/>
        </a:xfrm>
        <a:custGeom>
          <a:avLst/>
          <a:gdLst/>
          <a:ahLst/>
          <a:cxnLst/>
          <a:rect l="0" t="0" r="0" b="0"/>
          <a:pathLst>
            <a:path w="101600" h="101600">
              <a:moveTo>
                <a:pt x="0" y="101600"/>
              </a:moveTo>
              <a:lnTo>
                <a:pt x="101600" y="101600"/>
              </a:lnTo>
              <a:lnTo>
                <a:pt x="101600" y="0"/>
              </a:lnTo>
              <a:lnTo>
                <a:pt x="0" y="0"/>
              </a:lnTo>
              <a:lnTo>
                <a:pt x="0" y="101600"/>
              </a:lnTo>
              <a:close/>
            </a:path>
          </a:pathLst>
        </a:custGeom>
        <a:ln w="6350">
          <a:solidFill>
            <a:srgbClr val="000000"/>
          </a:solidFill>
        </a:ln>
      </xdr:spPr>
    </xdr:sp>
    <xdr:clientData/>
  </xdr:oneCellAnchor>
  <xdr:oneCellAnchor>
    <xdr:from>
      <xdr:col>4</xdr:col>
      <xdr:colOff>91440</xdr:colOff>
      <xdr:row>37</xdr:row>
      <xdr:rowOff>53340</xdr:rowOff>
    </xdr:from>
    <xdr:ext cx="139256" cy="130467"/>
    <xdr:sp macro="" textlink="">
      <xdr:nvSpPr>
        <xdr:cNvPr id="19" name="Shape 2">
          <a:extLst>
            <a:ext uri="{FF2B5EF4-FFF2-40B4-BE49-F238E27FC236}">
              <a16:creationId xmlns:a16="http://schemas.microsoft.com/office/drawing/2014/main" id="{8D0E2A1C-CA3A-4902-8B88-868774AEDC71}"/>
            </a:ext>
          </a:extLst>
        </xdr:cNvPr>
        <xdr:cNvSpPr/>
      </xdr:nvSpPr>
      <xdr:spPr>
        <a:xfrm>
          <a:off x="1472565" y="11873865"/>
          <a:ext cx="139256" cy="130467"/>
        </a:xfrm>
        <a:custGeom>
          <a:avLst/>
          <a:gdLst/>
          <a:ahLst/>
          <a:cxnLst/>
          <a:rect l="0" t="0" r="0" b="0"/>
          <a:pathLst>
            <a:path w="101600" h="101600">
              <a:moveTo>
                <a:pt x="0" y="101600"/>
              </a:moveTo>
              <a:lnTo>
                <a:pt x="101600" y="101600"/>
              </a:lnTo>
              <a:lnTo>
                <a:pt x="101600" y="0"/>
              </a:lnTo>
              <a:lnTo>
                <a:pt x="0" y="0"/>
              </a:lnTo>
              <a:lnTo>
                <a:pt x="0" y="101600"/>
              </a:lnTo>
              <a:close/>
            </a:path>
          </a:pathLst>
        </a:custGeom>
        <a:ln w="6350">
          <a:solidFill>
            <a:srgbClr val="000000"/>
          </a:solidFill>
        </a:ln>
      </xdr:spPr>
    </xdr:sp>
    <xdr:clientData/>
  </xdr:oneCellAnchor>
  <xdr:oneCellAnchor>
    <xdr:from>
      <xdr:col>7</xdr:col>
      <xdr:colOff>123825</xdr:colOff>
      <xdr:row>35</xdr:row>
      <xdr:rowOff>43815</xdr:rowOff>
    </xdr:from>
    <xdr:ext cx="139256" cy="130467"/>
    <xdr:sp macro="" textlink="">
      <xdr:nvSpPr>
        <xdr:cNvPr id="20" name="Shape 2">
          <a:extLst>
            <a:ext uri="{FF2B5EF4-FFF2-40B4-BE49-F238E27FC236}">
              <a16:creationId xmlns:a16="http://schemas.microsoft.com/office/drawing/2014/main" id="{6D999C03-0CDF-4B8E-BDA4-CB179C660EF8}"/>
            </a:ext>
          </a:extLst>
        </xdr:cNvPr>
        <xdr:cNvSpPr/>
      </xdr:nvSpPr>
      <xdr:spPr>
        <a:xfrm>
          <a:off x="3543300" y="11330940"/>
          <a:ext cx="139256" cy="130467"/>
        </a:xfrm>
        <a:custGeom>
          <a:avLst/>
          <a:gdLst/>
          <a:ahLst/>
          <a:cxnLst/>
          <a:rect l="0" t="0" r="0" b="0"/>
          <a:pathLst>
            <a:path w="101600" h="101600">
              <a:moveTo>
                <a:pt x="0" y="101600"/>
              </a:moveTo>
              <a:lnTo>
                <a:pt x="101600" y="101600"/>
              </a:lnTo>
              <a:lnTo>
                <a:pt x="101600" y="0"/>
              </a:lnTo>
              <a:lnTo>
                <a:pt x="0" y="0"/>
              </a:lnTo>
              <a:lnTo>
                <a:pt x="0" y="101600"/>
              </a:lnTo>
              <a:close/>
            </a:path>
          </a:pathLst>
        </a:custGeom>
        <a:ln w="6350">
          <a:solidFill>
            <a:srgbClr val="000000"/>
          </a:solidFill>
        </a:ln>
      </xdr:spPr>
    </xdr:sp>
    <xdr:clientData/>
  </xdr:oneCellAnchor>
  <xdr:oneCellAnchor>
    <xdr:from>
      <xdr:col>4</xdr:col>
      <xdr:colOff>81915</xdr:colOff>
      <xdr:row>36</xdr:row>
      <xdr:rowOff>68580</xdr:rowOff>
    </xdr:from>
    <xdr:ext cx="139256" cy="130467"/>
    <xdr:sp macro="" textlink="">
      <xdr:nvSpPr>
        <xdr:cNvPr id="21" name="Shape 2">
          <a:extLst>
            <a:ext uri="{FF2B5EF4-FFF2-40B4-BE49-F238E27FC236}">
              <a16:creationId xmlns:a16="http://schemas.microsoft.com/office/drawing/2014/main" id="{EBED6588-F2F7-43A7-8F20-6E36E6633BBC}"/>
            </a:ext>
          </a:extLst>
        </xdr:cNvPr>
        <xdr:cNvSpPr/>
      </xdr:nvSpPr>
      <xdr:spPr>
        <a:xfrm>
          <a:off x="1463040" y="11622405"/>
          <a:ext cx="139256" cy="130467"/>
        </a:xfrm>
        <a:custGeom>
          <a:avLst/>
          <a:gdLst/>
          <a:ahLst/>
          <a:cxnLst/>
          <a:rect l="0" t="0" r="0" b="0"/>
          <a:pathLst>
            <a:path w="101600" h="101600">
              <a:moveTo>
                <a:pt x="0" y="101600"/>
              </a:moveTo>
              <a:lnTo>
                <a:pt x="101600" y="101600"/>
              </a:lnTo>
              <a:lnTo>
                <a:pt x="101600" y="0"/>
              </a:lnTo>
              <a:lnTo>
                <a:pt x="0" y="0"/>
              </a:lnTo>
              <a:lnTo>
                <a:pt x="0" y="101600"/>
              </a:lnTo>
              <a:close/>
            </a:path>
          </a:pathLst>
        </a:custGeom>
        <a:ln w="6350">
          <a:solidFill>
            <a:srgbClr val="000000"/>
          </a:solidFill>
        </a:ln>
      </xdr:spPr>
    </xdr:sp>
    <xdr:clientData/>
  </xdr:oneCellAnchor>
  <xdr:oneCellAnchor>
    <xdr:from>
      <xdr:col>4</xdr:col>
      <xdr:colOff>72390</xdr:colOff>
      <xdr:row>35</xdr:row>
      <xdr:rowOff>55245</xdr:rowOff>
    </xdr:from>
    <xdr:ext cx="139256" cy="130467"/>
    <xdr:sp macro="" textlink="">
      <xdr:nvSpPr>
        <xdr:cNvPr id="23" name="Shape 2">
          <a:extLst>
            <a:ext uri="{FF2B5EF4-FFF2-40B4-BE49-F238E27FC236}">
              <a16:creationId xmlns:a16="http://schemas.microsoft.com/office/drawing/2014/main" id="{2083F46B-EECF-4D13-87A9-D6E16EE034AA}"/>
            </a:ext>
          </a:extLst>
        </xdr:cNvPr>
        <xdr:cNvSpPr/>
      </xdr:nvSpPr>
      <xdr:spPr>
        <a:xfrm>
          <a:off x="1491615" y="11342370"/>
          <a:ext cx="139256" cy="130467"/>
        </a:xfrm>
        <a:custGeom>
          <a:avLst/>
          <a:gdLst/>
          <a:ahLst/>
          <a:cxnLst/>
          <a:rect l="0" t="0" r="0" b="0"/>
          <a:pathLst>
            <a:path w="101600" h="101600">
              <a:moveTo>
                <a:pt x="0" y="101600"/>
              </a:moveTo>
              <a:lnTo>
                <a:pt x="101600" y="101600"/>
              </a:lnTo>
              <a:lnTo>
                <a:pt x="101600" y="0"/>
              </a:lnTo>
              <a:lnTo>
                <a:pt x="0" y="0"/>
              </a:lnTo>
              <a:lnTo>
                <a:pt x="0" y="101600"/>
              </a:lnTo>
              <a:close/>
            </a:path>
          </a:pathLst>
        </a:custGeom>
        <a:ln w="6350">
          <a:solidFill>
            <a:srgbClr val="000000"/>
          </a:solidFill>
        </a:ln>
      </xdr:spPr>
    </xdr:sp>
    <xdr:clientData/>
  </xdr:oneCellAnchor>
  <xdr:oneCellAnchor>
    <xdr:from>
      <xdr:col>7</xdr:col>
      <xdr:colOff>129540</xdr:colOff>
      <xdr:row>37</xdr:row>
      <xdr:rowOff>76200</xdr:rowOff>
    </xdr:from>
    <xdr:ext cx="139256" cy="130467"/>
    <xdr:sp macro="" textlink="">
      <xdr:nvSpPr>
        <xdr:cNvPr id="24" name="Shape 2">
          <a:extLst>
            <a:ext uri="{FF2B5EF4-FFF2-40B4-BE49-F238E27FC236}">
              <a16:creationId xmlns:a16="http://schemas.microsoft.com/office/drawing/2014/main" id="{8E38235D-2771-4467-86BC-4B40E8681002}"/>
            </a:ext>
          </a:extLst>
        </xdr:cNvPr>
        <xdr:cNvSpPr/>
      </xdr:nvSpPr>
      <xdr:spPr>
        <a:xfrm>
          <a:off x="3701415" y="12334875"/>
          <a:ext cx="139256" cy="130467"/>
        </a:xfrm>
        <a:custGeom>
          <a:avLst/>
          <a:gdLst/>
          <a:ahLst/>
          <a:cxnLst/>
          <a:rect l="0" t="0" r="0" b="0"/>
          <a:pathLst>
            <a:path w="101600" h="101600">
              <a:moveTo>
                <a:pt x="0" y="101600"/>
              </a:moveTo>
              <a:lnTo>
                <a:pt x="101600" y="101600"/>
              </a:lnTo>
              <a:lnTo>
                <a:pt x="101600" y="0"/>
              </a:lnTo>
              <a:lnTo>
                <a:pt x="0" y="0"/>
              </a:lnTo>
              <a:lnTo>
                <a:pt x="0" y="101600"/>
              </a:lnTo>
              <a:close/>
            </a:path>
          </a:pathLst>
        </a:custGeom>
        <a:ln w="6350">
          <a:solidFill>
            <a:srgbClr val="000000"/>
          </a:solidFill>
        </a:ln>
      </xdr:spPr>
    </xdr:sp>
    <xdr:clientData/>
  </xdr:oneCellAnchor>
  <xdr:oneCellAnchor>
    <xdr:from>
      <xdr:col>18</xdr:col>
      <xdr:colOff>74295</xdr:colOff>
      <xdr:row>30</xdr:row>
      <xdr:rowOff>43815</xdr:rowOff>
    </xdr:from>
    <xdr:ext cx="139256" cy="130467"/>
    <xdr:sp macro="" textlink="">
      <xdr:nvSpPr>
        <xdr:cNvPr id="25" name="Shape 2">
          <a:extLst>
            <a:ext uri="{FF2B5EF4-FFF2-40B4-BE49-F238E27FC236}">
              <a16:creationId xmlns:a16="http://schemas.microsoft.com/office/drawing/2014/main" id="{C3A01068-79DF-4074-A407-9AB256404528}"/>
            </a:ext>
          </a:extLst>
        </xdr:cNvPr>
        <xdr:cNvSpPr/>
      </xdr:nvSpPr>
      <xdr:spPr>
        <a:xfrm>
          <a:off x="10304145" y="9330690"/>
          <a:ext cx="139256" cy="130467"/>
        </a:xfrm>
        <a:custGeom>
          <a:avLst/>
          <a:gdLst/>
          <a:ahLst/>
          <a:cxnLst/>
          <a:rect l="0" t="0" r="0" b="0"/>
          <a:pathLst>
            <a:path w="101600" h="101600">
              <a:moveTo>
                <a:pt x="0" y="101600"/>
              </a:moveTo>
              <a:lnTo>
                <a:pt x="101600" y="101600"/>
              </a:lnTo>
              <a:lnTo>
                <a:pt x="101600" y="0"/>
              </a:lnTo>
              <a:lnTo>
                <a:pt x="0" y="0"/>
              </a:lnTo>
              <a:lnTo>
                <a:pt x="0" y="101600"/>
              </a:lnTo>
              <a:close/>
            </a:path>
          </a:pathLst>
        </a:custGeom>
        <a:ln w="6350">
          <a:solidFill>
            <a:srgbClr val="000000"/>
          </a:solidFill>
        </a:ln>
      </xdr:spPr>
    </xdr:sp>
    <xdr:clientData/>
  </xdr:oneCellAnchor>
  <xdr:oneCellAnchor>
    <xdr:from>
      <xdr:col>18</xdr:col>
      <xdr:colOff>55245</xdr:colOff>
      <xdr:row>32</xdr:row>
      <xdr:rowOff>5715</xdr:rowOff>
    </xdr:from>
    <xdr:ext cx="139256" cy="130467"/>
    <xdr:sp macro="" textlink="">
      <xdr:nvSpPr>
        <xdr:cNvPr id="26" name="Shape 2">
          <a:extLst>
            <a:ext uri="{FF2B5EF4-FFF2-40B4-BE49-F238E27FC236}">
              <a16:creationId xmlns:a16="http://schemas.microsoft.com/office/drawing/2014/main" id="{016D43B5-E040-4EA2-8A2C-4258CE0B3E6A}"/>
            </a:ext>
          </a:extLst>
        </xdr:cNvPr>
        <xdr:cNvSpPr/>
      </xdr:nvSpPr>
      <xdr:spPr>
        <a:xfrm>
          <a:off x="10285095" y="9711690"/>
          <a:ext cx="139256" cy="130467"/>
        </a:xfrm>
        <a:custGeom>
          <a:avLst/>
          <a:gdLst/>
          <a:ahLst/>
          <a:cxnLst/>
          <a:rect l="0" t="0" r="0" b="0"/>
          <a:pathLst>
            <a:path w="101600" h="101600">
              <a:moveTo>
                <a:pt x="0" y="101600"/>
              </a:moveTo>
              <a:lnTo>
                <a:pt x="101600" y="101600"/>
              </a:lnTo>
              <a:lnTo>
                <a:pt x="101600" y="0"/>
              </a:lnTo>
              <a:lnTo>
                <a:pt x="0" y="0"/>
              </a:lnTo>
              <a:lnTo>
                <a:pt x="0" y="101600"/>
              </a:lnTo>
              <a:close/>
            </a:path>
          </a:pathLst>
        </a:custGeom>
        <a:ln w="6350">
          <a:solidFill>
            <a:srgbClr val="000000"/>
          </a:solidFill>
        </a:ln>
      </xdr:spPr>
    </xdr:sp>
    <xdr:clientData/>
  </xdr:oneCellAnchor>
  <xdr:oneCellAnchor>
    <xdr:from>
      <xdr:col>18</xdr:col>
      <xdr:colOff>104775</xdr:colOff>
      <xdr:row>35</xdr:row>
      <xdr:rowOff>85725</xdr:rowOff>
    </xdr:from>
    <xdr:ext cx="139256" cy="130467"/>
    <xdr:sp macro="" textlink="">
      <xdr:nvSpPr>
        <xdr:cNvPr id="27" name="Shape 2">
          <a:extLst>
            <a:ext uri="{FF2B5EF4-FFF2-40B4-BE49-F238E27FC236}">
              <a16:creationId xmlns:a16="http://schemas.microsoft.com/office/drawing/2014/main" id="{671EED09-6C59-4473-982C-AECC9B24529B}"/>
            </a:ext>
          </a:extLst>
        </xdr:cNvPr>
        <xdr:cNvSpPr/>
      </xdr:nvSpPr>
      <xdr:spPr>
        <a:xfrm>
          <a:off x="11477625" y="11353800"/>
          <a:ext cx="139256" cy="130467"/>
        </a:xfrm>
        <a:custGeom>
          <a:avLst/>
          <a:gdLst/>
          <a:ahLst/>
          <a:cxnLst/>
          <a:rect l="0" t="0" r="0" b="0"/>
          <a:pathLst>
            <a:path w="101600" h="101600">
              <a:moveTo>
                <a:pt x="0" y="101600"/>
              </a:moveTo>
              <a:lnTo>
                <a:pt x="101600" y="101600"/>
              </a:lnTo>
              <a:lnTo>
                <a:pt x="101600" y="0"/>
              </a:lnTo>
              <a:lnTo>
                <a:pt x="0" y="0"/>
              </a:lnTo>
              <a:lnTo>
                <a:pt x="0" y="101600"/>
              </a:lnTo>
              <a:close/>
            </a:path>
          </a:pathLst>
        </a:custGeom>
        <a:ln w="6350">
          <a:solidFill>
            <a:srgbClr val="000000"/>
          </a:solidFill>
        </a:ln>
      </xdr:spPr>
    </xdr:sp>
    <xdr:clientData/>
  </xdr:oneCellAnchor>
  <xdr:oneCellAnchor>
    <xdr:from>
      <xdr:col>18</xdr:col>
      <xdr:colOff>104775</xdr:colOff>
      <xdr:row>36</xdr:row>
      <xdr:rowOff>95250</xdr:rowOff>
    </xdr:from>
    <xdr:ext cx="139256" cy="130467"/>
    <xdr:sp macro="" textlink="">
      <xdr:nvSpPr>
        <xdr:cNvPr id="28" name="Shape 2">
          <a:extLst>
            <a:ext uri="{FF2B5EF4-FFF2-40B4-BE49-F238E27FC236}">
              <a16:creationId xmlns:a16="http://schemas.microsoft.com/office/drawing/2014/main" id="{4BC8EF12-49D6-49B4-8325-19EA759EDAE7}"/>
            </a:ext>
          </a:extLst>
        </xdr:cNvPr>
        <xdr:cNvSpPr/>
      </xdr:nvSpPr>
      <xdr:spPr>
        <a:xfrm>
          <a:off x="11477625" y="11630025"/>
          <a:ext cx="139256" cy="130467"/>
        </a:xfrm>
        <a:custGeom>
          <a:avLst/>
          <a:gdLst/>
          <a:ahLst/>
          <a:cxnLst/>
          <a:rect l="0" t="0" r="0" b="0"/>
          <a:pathLst>
            <a:path w="101600" h="101600">
              <a:moveTo>
                <a:pt x="0" y="101600"/>
              </a:moveTo>
              <a:lnTo>
                <a:pt x="101600" y="101600"/>
              </a:lnTo>
              <a:lnTo>
                <a:pt x="101600" y="0"/>
              </a:lnTo>
              <a:lnTo>
                <a:pt x="0" y="0"/>
              </a:lnTo>
              <a:lnTo>
                <a:pt x="0" y="101600"/>
              </a:lnTo>
              <a:close/>
            </a:path>
          </a:pathLst>
        </a:custGeom>
        <a:ln w="6350">
          <a:solidFill>
            <a:srgbClr val="000000"/>
          </a:solidFill>
        </a:ln>
      </xdr:spPr>
    </xdr:sp>
    <xdr:clientData/>
  </xdr:oneCellAnchor>
</xdr:wsDr>
</file>

<file path=xl/drawings/drawing5.xml><?xml version="1.0" encoding="utf-8"?>
<xdr:wsDr xmlns:xdr="http://schemas.openxmlformats.org/drawingml/2006/spreadsheetDrawing" xmlns:a="http://schemas.openxmlformats.org/drawingml/2006/main">
  <xdr:oneCellAnchor>
    <xdr:from>
      <xdr:col>10</xdr:col>
      <xdr:colOff>836477</xdr:colOff>
      <xdr:row>6</xdr:row>
      <xdr:rowOff>36145</xdr:rowOff>
    </xdr:from>
    <xdr:ext cx="153975" cy="156532"/>
    <xdr:sp macro="" textlink="">
      <xdr:nvSpPr>
        <xdr:cNvPr id="2" name="Shape 2">
          <a:extLst>
            <a:ext uri="{FF2B5EF4-FFF2-40B4-BE49-F238E27FC236}">
              <a16:creationId xmlns:a16="http://schemas.microsoft.com/office/drawing/2014/main" id="{42234CDA-4B0B-4331-815C-41A488820A14}"/>
            </a:ext>
          </a:extLst>
        </xdr:cNvPr>
        <xdr:cNvSpPr/>
      </xdr:nvSpPr>
      <xdr:spPr>
        <a:xfrm>
          <a:off x="4893880" y="1403044"/>
          <a:ext cx="153975" cy="156532"/>
        </a:xfrm>
        <a:custGeom>
          <a:avLst/>
          <a:gdLst/>
          <a:ahLst/>
          <a:cxnLst/>
          <a:rect l="0" t="0" r="0" b="0"/>
          <a:pathLst>
            <a:path w="85725" h="85725">
              <a:moveTo>
                <a:pt x="0" y="85725"/>
              </a:moveTo>
              <a:lnTo>
                <a:pt x="85725" y="85725"/>
              </a:lnTo>
              <a:lnTo>
                <a:pt x="85725" y="0"/>
              </a:lnTo>
              <a:lnTo>
                <a:pt x="0" y="0"/>
              </a:lnTo>
              <a:lnTo>
                <a:pt x="0" y="85725"/>
              </a:lnTo>
              <a:close/>
            </a:path>
          </a:pathLst>
        </a:custGeom>
        <a:ln w="9525">
          <a:solidFill>
            <a:srgbClr val="000000"/>
          </a:solidFill>
        </a:ln>
      </xdr:spPr>
    </xdr:sp>
    <xdr:clientData/>
  </xdr:oneCellAnchor>
  <xdr:oneCellAnchor>
    <xdr:from>
      <xdr:col>13</xdr:col>
      <xdr:colOff>18235</xdr:colOff>
      <xdr:row>6</xdr:row>
      <xdr:rowOff>19025</xdr:rowOff>
    </xdr:from>
    <xdr:ext cx="153975" cy="156532"/>
    <xdr:sp macro="" textlink="">
      <xdr:nvSpPr>
        <xdr:cNvPr id="10" name="Shape 2">
          <a:extLst>
            <a:ext uri="{FF2B5EF4-FFF2-40B4-BE49-F238E27FC236}">
              <a16:creationId xmlns:a16="http://schemas.microsoft.com/office/drawing/2014/main" id="{AF518DBD-7D3C-4438-8D84-239C3545BF73}"/>
            </a:ext>
          </a:extLst>
        </xdr:cNvPr>
        <xdr:cNvSpPr/>
      </xdr:nvSpPr>
      <xdr:spPr>
        <a:xfrm>
          <a:off x="6314631" y="1385924"/>
          <a:ext cx="153975" cy="156532"/>
        </a:xfrm>
        <a:custGeom>
          <a:avLst/>
          <a:gdLst/>
          <a:ahLst/>
          <a:cxnLst/>
          <a:rect l="0" t="0" r="0" b="0"/>
          <a:pathLst>
            <a:path w="85725" h="85725">
              <a:moveTo>
                <a:pt x="0" y="85725"/>
              </a:moveTo>
              <a:lnTo>
                <a:pt x="85725" y="85725"/>
              </a:lnTo>
              <a:lnTo>
                <a:pt x="85725" y="0"/>
              </a:lnTo>
              <a:lnTo>
                <a:pt x="0" y="0"/>
              </a:lnTo>
              <a:lnTo>
                <a:pt x="0" y="85725"/>
              </a:lnTo>
              <a:close/>
            </a:path>
          </a:pathLst>
        </a:custGeom>
        <a:ln w="9525">
          <a:solidFill>
            <a:srgbClr val="000000"/>
          </a:solidFill>
        </a:ln>
      </xdr:spPr>
    </xdr:sp>
    <xdr:clientData/>
  </xdr:oneCellAnchor>
  <xdr:oneCellAnchor>
    <xdr:from>
      <xdr:col>0</xdr:col>
      <xdr:colOff>148013</xdr:colOff>
      <xdr:row>9</xdr:row>
      <xdr:rowOff>59815</xdr:rowOff>
    </xdr:from>
    <xdr:ext cx="113884" cy="113886"/>
    <xdr:sp macro="" textlink="">
      <xdr:nvSpPr>
        <xdr:cNvPr id="4" name="Shape 2">
          <a:extLst>
            <a:ext uri="{FF2B5EF4-FFF2-40B4-BE49-F238E27FC236}">
              <a16:creationId xmlns:a16="http://schemas.microsoft.com/office/drawing/2014/main" id="{E7928339-B44A-4E46-848F-BF33D406A9A8}"/>
            </a:ext>
          </a:extLst>
        </xdr:cNvPr>
        <xdr:cNvSpPr/>
      </xdr:nvSpPr>
      <xdr:spPr>
        <a:xfrm>
          <a:off x="148013" y="1971000"/>
          <a:ext cx="113884" cy="113886"/>
        </a:xfrm>
        <a:custGeom>
          <a:avLst/>
          <a:gdLst/>
          <a:ahLst/>
          <a:cxnLst/>
          <a:rect l="0" t="0" r="0" b="0"/>
          <a:pathLst>
            <a:path w="85725" h="85725">
              <a:moveTo>
                <a:pt x="0" y="85725"/>
              </a:moveTo>
              <a:lnTo>
                <a:pt x="85725" y="85725"/>
              </a:lnTo>
              <a:lnTo>
                <a:pt x="85725" y="0"/>
              </a:lnTo>
              <a:lnTo>
                <a:pt x="0" y="0"/>
              </a:lnTo>
              <a:lnTo>
                <a:pt x="0" y="85725"/>
              </a:lnTo>
              <a:close/>
            </a:path>
          </a:pathLst>
        </a:custGeom>
        <a:ln w="9525">
          <a:solidFill>
            <a:srgbClr val="000000"/>
          </a:solidFill>
        </a:ln>
      </xdr:spPr>
    </xdr:sp>
    <xdr:clientData/>
  </xdr:oneCellAnchor>
  <xdr:oneCellAnchor>
    <xdr:from>
      <xdr:col>0</xdr:col>
      <xdr:colOff>156100</xdr:colOff>
      <xdr:row>10</xdr:row>
      <xdr:rowOff>9884</xdr:rowOff>
    </xdr:from>
    <xdr:ext cx="113884" cy="113886"/>
    <xdr:sp macro="" textlink="">
      <xdr:nvSpPr>
        <xdr:cNvPr id="5" name="Shape 2">
          <a:extLst>
            <a:ext uri="{FF2B5EF4-FFF2-40B4-BE49-F238E27FC236}">
              <a16:creationId xmlns:a16="http://schemas.microsoft.com/office/drawing/2014/main" id="{1E702A7E-C7CC-4441-ACE3-B7E53A28894B}"/>
            </a:ext>
          </a:extLst>
        </xdr:cNvPr>
        <xdr:cNvSpPr/>
      </xdr:nvSpPr>
      <xdr:spPr>
        <a:xfrm>
          <a:off x="156100" y="2137546"/>
          <a:ext cx="113884" cy="113886"/>
        </a:xfrm>
        <a:custGeom>
          <a:avLst/>
          <a:gdLst/>
          <a:ahLst/>
          <a:cxnLst/>
          <a:rect l="0" t="0" r="0" b="0"/>
          <a:pathLst>
            <a:path w="85725" h="85725">
              <a:moveTo>
                <a:pt x="0" y="85725"/>
              </a:moveTo>
              <a:lnTo>
                <a:pt x="85725" y="85725"/>
              </a:lnTo>
              <a:lnTo>
                <a:pt x="85725" y="0"/>
              </a:lnTo>
              <a:lnTo>
                <a:pt x="0" y="0"/>
              </a:lnTo>
              <a:lnTo>
                <a:pt x="0" y="85725"/>
              </a:lnTo>
              <a:close/>
            </a:path>
          </a:pathLst>
        </a:custGeom>
        <a:ln w="9525">
          <a:solidFill>
            <a:srgbClr val="000000"/>
          </a:solidFill>
        </a:ln>
      </xdr:spPr>
    </xdr:sp>
    <xdr:clientData/>
  </xdr:oneCellAnchor>
  <xdr:oneCellAnchor>
    <xdr:from>
      <xdr:col>0</xdr:col>
      <xdr:colOff>169009</xdr:colOff>
      <xdr:row>12</xdr:row>
      <xdr:rowOff>47840</xdr:rowOff>
    </xdr:from>
    <xdr:ext cx="113884" cy="113886"/>
    <xdr:sp macro="" textlink="">
      <xdr:nvSpPr>
        <xdr:cNvPr id="6" name="Shape 2">
          <a:extLst>
            <a:ext uri="{FF2B5EF4-FFF2-40B4-BE49-F238E27FC236}">
              <a16:creationId xmlns:a16="http://schemas.microsoft.com/office/drawing/2014/main" id="{2A71E44A-5226-4950-A8FB-437E02DD876D}"/>
            </a:ext>
          </a:extLst>
        </xdr:cNvPr>
        <xdr:cNvSpPr/>
      </xdr:nvSpPr>
      <xdr:spPr>
        <a:xfrm>
          <a:off x="169009" y="2497126"/>
          <a:ext cx="113884" cy="113886"/>
        </a:xfrm>
        <a:custGeom>
          <a:avLst/>
          <a:gdLst/>
          <a:ahLst/>
          <a:cxnLst/>
          <a:rect l="0" t="0" r="0" b="0"/>
          <a:pathLst>
            <a:path w="85725" h="85725">
              <a:moveTo>
                <a:pt x="0" y="85725"/>
              </a:moveTo>
              <a:lnTo>
                <a:pt x="85725" y="85725"/>
              </a:lnTo>
              <a:lnTo>
                <a:pt x="85725" y="0"/>
              </a:lnTo>
              <a:lnTo>
                <a:pt x="0" y="0"/>
              </a:lnTo>
              <a:lnTo>
                <a:pt x="0" y="85725"/>
              </a:lnTo>
              <a:close/>
            </a:path>
          </a:pathLst>
        </a:custGeom>
        <a:ln w="9525">
          <a:solidFill>
            <a:srgbClr val="000000"/>
          </a:solidFill>
        </a:ln>
      </xdr:spPr>
    </xdr:sp>
    <xdr:clientData/>
  </xdr:oneCellAnchor>
  <xdr:oneCellAnchor>
    <xdr:from>
      <xdr:col>0</xdr:col>
      <xdr:colOff>174655</xdr:colOff>
      <xdr:row>13</xdr:row>
      <xdr:rowOff>27901</xdr:rowOff>
    </xdr:from>
    <xdr:ext cx="113884" cy="113886"/>
    <xdr:sp macro="" textlink="">
      <xdr:nvSpPr>
        <xdr:cNvPr id="7" name="Shape 2">
          <a:extLst>
            <a:ext uri="{FF2B5EF4-FFF2-40B4-BE49-F238E27FC236}">
              <a16:creationId xmlns:a16="http://schemas.microsoft.com/office/drawing/2014/main" id="{62F70EC6-43CB-4C1E-BF97-99F72D550078}"/>
            </a:ext>
          </a:extLst>
        </xdr:cNvPr>
        <xdr:cNvSpPr/>
      </xdr:nvSpPr>
      <xdr:spPr>
        <a:xfrm>
          <a:off x="174655" y="2675109"/>
          <a:ext cx="113884" cy="113886"/>
        </a:xfrm>
        <a:custGeom>
          <a:avLst/>
          <a:gdLst/>
          <a:ahLst/>
          <a:cxnLst/>
          <a:rect l="0" t="0" r="0" b="0"/>
          <a:pathLst>
            <a:path w="85725" h="85725">
              <a:moveTo>
                <a:pt x="0" y="85725"/>
              </a:moveTo>
              <a:lnTo>
                <a:pt x="85725" y="85725"/>
              </a:lnTo>
              <a:lnTo>
                <a:pt x="85725" y="0"/>
              </a:lnTo>
              <a:lnTo>
                <a:pt x="0" y="0"/>
              </a:lnTo>
              <a:lnTo>
                <a:pt x="0" y="85725"/>
              </a:lnTo>
              <a:close/>
            </a:path>
          </a:pathLst>
        </a:custGeom>
        <a:ln w="9525">
          <a:solidFill>
            <a:srgbClr val="000000"/>
          </a:solidFill>
        </a:ln>
      </xdr:spPr>
    </xdr:sp>
    <xdr:clientData/>
  </xdr:oneCellAnchor>
  <xdr:oneCellAnchor>
    <xdr:from>
      <xdr:col>0</xdr:col>
      <xdr:colOff>177569</xdr:colOff>
      <xdr:row>15</xdr:row>
      <xdr:rowOff>84427</xdr:rowOff>
    </xdr:from>
    <xdr:ext cx="113884" cy="113886"/>
    <xdr:sp macro="" textlink="">
      <xdr:nvSpPr>
        <xdr:cNvPr id="8" name="Shape 2">
          <a:extLst>
            <a:ext uri="{FF2B5EF4-FFF2-40B4-BE49-F238E27FC236}">
              <a16:creationId xmlns:a16="http://schemas.microsoft.com/office/drawing/2014/main" id="{A63FFEEF-6E38-4473-BCCF-1EFD69BB481E}"/>
            </a:ext>
          </a:extLst>
        </xdr:cNvPr>
        <xdr:cNvSpPr/>
      </xdr:nvSpPr>
      <xdr:spPr>
        <a:xfrm>
          <a:off x="177569" y="3077998"/>
          <a:ext cx="113884" cy="113886"/>
        </a:xfrm>
        <a:custGeom>
          <a:avLst/>
          <a:gdLst/>
          <a:ahLst/>
          <a:cxnLst/>
          <a:rect l="0" t="0" r="0" b="0"/>
          <a:pathLst>
            <a:path w="85725" h="85725">
              <a:moveTo>
                <a:pt x="0" y="85725"/>
              </a:moveTo>
              <a:lnTo>
                <a:pt x="85725" y="85725"/>
              </a:lnTo>
              <a:lnTo>
                <a:pt x="85725" y="0"/>
              </a:lnTo>
              <a:lnTo>
                <a:pt x="0" y="0"/>
              </a:lnTo>
              <a:lnTo>
                <a:pt x="0" y="85725"/>
              </a:lnTo>
              <a:close/>
            </a:path>
          </a:pathLst>
        </a:custGeom>
        <a:ln w="9525">
          <a:solidFill>
            <a:srgbClr val="000000"/>
          </a:solidFill>
        </a:ln>
      </xdr:spPr>
    </xdr:sp>
    <xdr:clientData/>
  </xdr:oneCellAnchor>
  <xdr:oneCellAnchor>
    <xdr:from>
      <xdr:col>0</xdr:col>
      <xdr:colOff>163199</xdr:colOff>
      <xdr:row>16</xdr:row>
      <xdr:rowOff>7961</xdr:rowOff>
    </xdr:from>
    <xdr:ext cx="113884" cy="113886"/>
    <xdr:sp macro="" textlink="">
      <xdr:nvSpPr>
        <xdr:cNvPr id="9" name="Shape 2">
          <a:extLst>
            <a:ext uri="{FF2B5EF4-FFF2-40B4-BE49-F238E27FC236}">
              <a16:creationId xmlns:a16="http://schemas.microsoft.com/office/drawing/2014/main" id="{A049ED69-3014-4D27-80E7-43B96F535131}"/>
            </a:ext>
          </a:extLst>
        </xdr:cNvPr>
        <xdr:cNvSpPr/>
      </xdr:nvSpPr>
      <xdr:spPr>
        <a:xfrm>
          <a:off x="163199" y="3335526"/>
          <a:ext cx="113884" cy="113886"/>
        </a:xfrm>
        <a:custGeom>
          <a:avLst/>
          <a:gdLst/>
          <a:ahLst/>
          <a:cxnLst/>
          <a:rect l="0" t="0" r="0" b="0"/>
          <a:pathLst>
            <a:path w="85725" h="85725">
              <a:moveTo>
                <a:pt x="0" y="85725"/>
              </a:moveTo>
              <a:lnTo>
                <a:pt x="85725" y="85725"/>
              </a:lnTo>
              <a:lnTo>
                <a:pt x="85725" y="0"/>
              </a:lnTo>
              <a:lnTo>
                <a:pt x="0" y="0"/>
              </a:lnTo>
              <a:lnTo>
                <a:pt x="0" y="85725"/>
              </a:lnTo>
              <a:close/>
            </a:path>
          </a:pathLst>
        </a:custGeom>
        <a:ln w="9525">
          <a:solidFill>
            <a:srgbClr val="000000"/>
          </a:solidFill>
        </a:ln>
      </xdr:spPr>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824529</xdr:colOff>
      <xdr:row>6</xdr:row>
      <xdr:rowOff>69039</xdr:rowOff>
    </xdr:from>
    <xdr:ext cx="153975" cy="156532"/>
    <xdr:sp macro="" textlink="">
      <xdr:nvSpPr>
        <xdr:cNvPr id="2" name="Shape 2">
          <a:extLst>
            <a:ext uri="{FF2B5EF4-FFF2-40B4-BE49-F238E27FC236}">
              <a16:creationId xmlns:a16="http://schemas.microsoft.com/office/drawing/2014/main" id="{9595B8C2-02F0-469E-A964-92DD385D034C}"/>
            </a:ext>
          </a:extLst>
        </xdr:cNvPr>
        <xdr:cNvSpPr/>
      </xdr:nvSpPr>
      <xdr:spPr>
        <a:xfrm>
          <a:off x="4895213" y="1442644"/>
          <a:ext cx="153975" cy="156532"/>
        </a:xfrm>
        <a:custGeom>
          <a:avLst/>
          <a:gdLst/>
          <a:ahLst/>
          <a:cxnLst/>
          <a:rect l="0" t="0" r="0" b="0"/>
          <a:pathLst>
            <a:path w="85725" h="85725">
              <a:moveTo>
                <a:pt x="0" y="85725"/>
              </a:moveTo>
              <a:lnTo>
                <a:pt x="85725" y="85725"/>
              </a:lnTo>
              <a:lnTo>
                <a:pt x="85725" y="0"/>
              </a:lnTo>
              <a:lnTo>
                <a:pt x="0" y="0"/>
              </a:lnTo>
              <a:lnTo>
                <a:pt x="0" y="85725"/>
              </a:lnTo>
              <a:close/>
            </a:path>
          </a:pathLst>
        </a:custGeom>
        <a:ln w="9525">
          <a:solidFill>
            <a:srgbClr val="000000"/>
          </a:solidFill>
        </a:ln>
      </xdr:spPr>
    </xdr:sp>
    <xdr:clientData/>
  </xdr:oneCellAnchor>
  <xdr:oneCellAnchor>
    <xdr:from>
      <xdr:col>13</xdr:col>
      <xdr:colOff>10259</xdr:colOff>
      <xdr:row>6</xdr:row>
      <xdr:rowOff>97676</xdr:rowOff>
    </xdr:from>
    <xdr:ext cx="153975" cy="156532"/>
    <xdr:sp macro="" textlink="">
      <xdr:nvSpPr>
        <xdr:cNvPr id="3" name="Shape 2">
          <a:extLst>
            <a:ext uri="{FF2B5EF4-FFF2-40B4-BE49-F238E27FC236}">
              <a16:creationId xmlns:a16="http://schemas.microsoft.com/office/drawing/2014/main" id="{E623249C-52AC-4CBA-A044-1969BB2C3A00}"/>
            </a:ext>
          </a:extLst>
        </xdr:cNvPr>
        <xdr:cNvSpPr/>
      </xdr:nvSpPr>
      <xdr:spPr>
        <a:xfrm>
          <a:off x="6316812" y="1471281"/>
          <a:ext cx="153975" cy="156532"/>
        </a:xfrm>
        <a:custGeom>
          <a:avLst/>
          <a:gdLst/>
          <a:ahLst/>
          <a:cxnLst/>
          <a:rect l="0" t="0" r="0" b="0"/>
          <a:pathLst>
            <a:path w="85725" h="85725">
              <a:moveTo>
                <a:pt x="0" y="85725"/>
              </a:moveTo>
              <a:lnTo>
                <a:pt x="85725" y="85725"/>
              </a:lnTo>
              <a:lnTo>
                <a:pt x="85725" y="0"/>
              </a:lnTo>
              <a:lnTo>
                <a:pt x="0" y="0"/>
              </a:lnTo>
              <a:lnTo>
                <a:pt x="0" y="85725"/>
              </a:lnTo>
              <a:close/>
            </a:path>
          </a:pathLst>
        </a:custGeom>
        <a:ln w="9525">
          <a:solidFill>
            <a:srgbClr val="000000"/>
          </a:solidFill>
        </a:ln>
      </xdr:spPr>
    </xdr:sp>
    <xdr:clientData/>
  </xdr:oneCellAnchor>
  <xdr:oneCellAnchor>
    <xdr:from>
      <xdr:col>0</xdr:col>
      <xdr:colOff>152762</xdr:colOff>
      <xdr:row>9</xdr:row>
      <xdr:rowOff>18895</xdr:rowOff>
    </xdr:from>
    <xdr:ext cx="113884" cy="113886"/>
    <xdr:sp macro="" textlink="">
      <xdr:nvSpPr>
        <xdr:cNvPr id="4" name="Shape 2">
          <a:extLst>
            <a:ext uri="{FF2B5EF4-FFF2-40B4-BE49-F238E27FC236}">
              <a16:creationId xmlns:a16="http://schemas.microsoft.com/office/drawing/2014/main" id="{D49FD328-CE91-4B04-AA15-566D0B0B9F1B}"/>
            </a:ext>
          </a:extLst>
        </xdr:cNvPr>
        <xdr:cNvSpPr/>
      </xdr:nvSpPr>
      <xdr:spPr>
        <a:xfrm>
          <a:off x="152762" y="2035226"/>
          <a:ext cx="113884" cy="113886"/>
        </a:xfrm>
        <a:custGeom>
          <a:avLst/>
          <a:gdLst/>
          <a:ahLst/>
          <a:cxnLst/>
          <a:rect l="0" t="0" r="0" b="0"/>
          <a:pathLst>
            <a:path w="85725" h="85725">
              <a:moveTo>
                <a:pt x="0" y="85725"/>
              </a:moveTo>
              <a:lnTo>
                <a:pt x="85725" y="85725"/>
              </a:lnTo>
              <a:lnTo>
                <a:pt x="85725" y="0"/>
              </a:lnTo>
              <a:lnTo>
                <a:pt x="0" y="0"/>
              </a:lnTo>
              <a:lnTo>
                <a:pt x="0" y="85725"/>
              </a:lnTo>
              <a:close/>
            </a:path>
          </a:pathLst>
        </a:custGeom>
        <a:ln w="9525">
          <a:solidFill>
            <a:srgbClr val="000000"/>
          </a:solidFill>
        </a:ln>
      </xdr:spPr>
    </xdr:sp>
    <xdr:clientData/>
  </xdr:oneCellAnchor>
  <xdr:oneCellAnchor>
    <xdr:from>
      <xdr:col>0</xdr:col>
      <xdr:colOff>156100</xdr:colOff>
      <xdr:row>10</xdr:row>
      <xdr:rowOff>32249</xdr:rowOff>
    </xdr:from>
    <xdr:ext cx="113884" cy="113886"/>
    <xdr:sp macro="" textlink="">
      <xdr:nvSpPr>
        <xdr:cNvPr id="5" name="Shape 2">
          <a:extLst>
            <a:ext uri="{FF2B5EF4-FFF2-40B4-BE49-F238E27FC236}">
              <a16:creationId xmlns:a16="http://schemas.microsoft.com/office/drawing/2014/main" id="{122AE770-D171-4789-AF7B-CC3ED4168530}"/>
            </a:ext>
          </a:extLst>
        </xdr:cNvPr>
        <xdr:cNvSpPr/>
      </xdr:nvSpPr>
      <xdr:spPr>
        <a:xfrm>
          <a:off x="156100" y="2203207"/>
          <a:ext cx="113884" cy="113886"/>
        </a:xfrm>
        <a:custGeom>
          <a:avLst/>
          <a:gdLst/>
          <a:ahLst/>
          <a:cxnLst/>
          <a:rect l="0" t="0" r="0" b="0"/>
          <a:pathLst>
            <a:path w="85725" h="85725">
              <a:moveTo>
                <a:pt x="0" y="85725"/>
              </a:moveTo>
              <a:lnTo>
                <a:pt x="85725" y="85725"/>
              </a:lnTo>
              <a:lnTo>
                <a:pt x="85725" y="0"/>
              </a:lnTo>
              <a:lnTo>
                <a:pt x="0" y="0"/>
              </a:lnTo>
              <a:lnTo>
                <a:pt x="0" y="85725"/>
              </a:lnTo>
              <a:close/>
            </a:path>
          </a:pathLst>
        </a:custGeom>
        <a:ln w="9525">
          <a:solidFill>
            <a:srgbClr val="000000"/>
          </a:solidFill>
        </a:ln>
      </xdr:spPr>
    </xdr:sp>
    <xdr:clientData/>
  </xdr:oneCellAnchor>
  <xdr:oneCellAnchor>
    <xdr:from>
      <xdr:col>0</xdr:col>
      <xdr:colOff>131899</xdr:colOff>
      <xdr:row>12</xdr:row>
      <xdr:rowOff>10729</xdr:rowOff>
    </xdr:from>
    <xdr:ext cx="113884" cy="113886"/>
    <xdr:sp macro="" textlink="">
      <xdr:nvSpPr>
        <xdr:cNvPr id="6" name="Shape 2">
          <a:extLst>
            <a:ext uri="{FF2B5EF4-FFF2-40B4-BE49-F238E27FC236}">
              <a16:creationId xmlns:a16="http://schemas.microsoft.com/office/drawing/2014/main" id="{3973717E-A5DE-42A2-8F72-57473B57C9A1}"/>
            </a:ext>
          </a:extLst>
        </xdr:cNvPr>
        <xdr:cNvSpPr/>
      </xdr:nvSpPr>
      <xdr:spPr>
        <a:xfrm>
          <a:off x="131899" y="2571346"/>
          <a:ext cx="113884" cy="113886"/>
        </a:xfrm>
        <a:custGeom>
          <a:avLst/>
          <a:gdLst/>
          <a:ahLst/>
          <a:cxnLst/>
          <a:rect l="0" t="0" r="0" b="0"/>
          <a:pathLst>
            <a:path w="85725" h="85725">
              <a:moveTo>
                <a:pt x="0" y="85725"/>
              </a:moveTo>
              <a:lnTo>
                <a:pt x="85725" y="85725"/>
              </a:lnTo>
              <a:lnTo>
                <a:pt x="85725" y="0"/>
              </a:lnTo>
              <a:lnTo>
                <a:pt x="0" y="0"/>
              </a:lnTo>
              <a:lnTo>
                <a:pt x="0" y="85725"/>
              </a:lnTo>
              <a:close/>
            </a:path>
          </a:pathLst>
        </a:custGeom>
        <a:ln w="9525">
          <a:solidFill>
            <a:srgbClr val="000000"/>
          </a:solidFill>
        </a:ln>
      </xdr:spPr>
    </xdr:sp>
    <xdr:clientData/>
  </xdr:oneCellAnchor>
  <xdr:oneCellAnchor>
    <xdr:from>
      <xdr:col>0</xdr:col>
      <xdr:colOff>143730</xdr:colOff>
      <xdr:row>13</xdr:row>
      <xdr:rowOff>9345</xdr:rowOff>
    </xdr:from>
    <xdr:ext cx="113884" cy="113886"/>
    <xdr:sp macro="" textlink="">
      <xdr:nvSpPr>
        <xdr:cNvPr id="7" name="Shape 2">
          <a:extLst>
            <a:ext uri="{FF2B5EF4-FFF2-40B4-BE49-F238E27FC236}">
              <a16:creationId xmlns:a16="http://schemas.microsoft.com/office/drawing/2014/main" id="{EF916614-1F78-41E4-ABE1-9FB046ACECDE}"/>
            </a:ext>
          </a:extLst>
        </xdr:cNvPr>
        <xdr:cNvSpPr/>
      </xdr:nvSpPr>
      <xdr:spPr>
        <a:xfrm>
          <a:off x="143730" y="2712218"/>
          <a:ext cx="113884" cy="113886"/>
        </a:xfrm>
        <a:custGeom>
          <a:avLst/>
          <a:gdLst/>
          <a:ahLst/>
          <a:cxnLst/>
          <a:rect l="0" t="0" r="0" b="0"/>
          <a:pathLst>
            <a:path w="85725" h="85725">
              <a:moveTo>
                <a:pt x="0" y="85725"/>
              </a:moveTo>
              <a:lnTo>
                <a:pt x="85725" y="85725"/>
              </a:lnTo>
              <a:lnTo>
                <a:pt x="85725" y="0"/>
              </a:lnTo>
              <a:lnTo>
                <a:pt x="0" y="0"/>
              </a:lnTo>
              <a:lnTo>
                <a:pt x="0" y="85725"/>
              </a:lnTo>
              <a:close/>
            </a:path>
          </a:pathLst>
        </a:custGeom>
        <a:ln w="9525">
          <a:solidFill>
            <a:srgbClr val="000000"/>
          </a:solidFill>
        </a:ln>
      </xdr:spPr>
    </xdr:sp>
    <xdr:clientData/>
  </xdr:oneCellAnchor>
  <xdr:oneCellAnchor>
    <xdr:from>
      <xdr:col>0</xdr:col>
      <xdr:colOff>154264</xdr:colOff>
      <xdr:row>15</xdr:row>
      <xdr:rowOff>26855</xdr:rowOff>
    </xdr:from>
    <xdr:ext cx="113884" cy="113886"/>
    <xdr:sp macro="" textlink="">
      <xdr:nvSpPr>
        <xdr:cNvPr id="8" name="Shape 2">
          <a:extLst>
            <a:ext uri="{FF2B5EF4-FFF2-40B4-BE49-F238E27FC236}">
              <a16:creationId xmlns:a16="http://schemas.microsoft.com/office/drawing/2014/main" id="{F045BB91-06EA-469F-8EAF-80DA918FB88A}"/>
            </a:ext>
          </a:extLst>
        </xdr:cNvPr>
        <xdr:cNvSpPr/>
      </xdr:nvSpPr>
      <xdr:spPr>
        <a:xfrm>
          <a:off x="154264" y="3076092"/>
          <a:ext cx="113884" cy="113886"/>
        </a:xfrm>
        <a:custGeom>
          <a:avLst/>
          <a:gdLst/>
          <a:ahLst/>
          <a:cxnLst/>
          <a:rect l="0" t="0" r="0" b="0"/>
          <a:pathLst>
            <a:path w="85725" h="85725">
              <a:moveTo>
                <a:pt x="0" y="85725"/>
              </a:moveTo>
              <a:lnTo>
                <a:pt x="85725" y="85725"/>
              </a:lnTo>
              <a:lnTo>
                <a:pt x="85725" y="0"/>
              </a:lnTo>
              <a:lnTo>
                <a:pt x="0" y="0"/>
              </a:lnTo>
              <a:lnTo>
                <a:pt x="0" y="85725"/>
              </a:lnTo>
              <a:close/>
            </a:path>
          </a:pathLst>
        </a:custGeom>
        <a:ln w="9525">
          <a:solidFill>
            <a:srgbClr val="000000"/>
          </a:solidFill>
        </a:ln>
      </xdr:spPr>
    </xdr:sp>
    <xdr:clientData/>
  </xdr:oneCellAnchor>
  <xdr:oneCellAnchor>
    <xdr:from>
      <xdr:col>0</xdr:col>
      <xdr:colOff>144644</xdr:colOff>
      <xdr:row>16</xdr:row>
      <xdr:rowOff>20331</xdr:rowOff>
    </xdr:from>
    <xdr:ext cx="113884" cy="113886"/>
    <xdr:sp macro="" textlink="">
      <xdr:nvSpPr>
        <xdr:cNvPr id="9" name="Shape 2">
          <a:extLst>
            <a:ext uri="{FF2B5EF4-FFF2-40B4-BE49-F238E27FC236}">
              <a16:creationId xmlns:a16="http://schemas.microsoft.com/office/drawing/2014/main" id="{A217E6C1-20D6-4031-8D0D-2C603048FE02}"/>
            </a:ext>
          </a:extLst>
        </xdr:cNvPr>
        <xdr:cNvSpPr/>
      </xdr:nvSpPr>
      <xdr:spPr>
        <a:xfrm>
          <a:off x="144644" y="3391191"/>
          <a:ext cx="113884" cy="113886"/>
        </a:xfrm>
        <a:custGeom>
          <a:avLst/>
          <a:gdLst/>
          <a:ahLst/>
          <a:cxnLst/>
          <a:rect l="0" t="0" r="0" b="0"/>
          <a:pathLst>
            <a:path w="85725" h="85725">
              <a:moveTo>
                <a:pt x="0" y="85725"/>
              </a:moveTo>
              <a:lnTo>
                <a:pt x="85725" y="85725"/>
              </a:lnTo>
              <a:lnTo>
                <a:pt x="85725" y="0"/>
              </a:lnTo>
              <a:lnTo>
                <a:pt x="0" y="0"/>
              </a:lnTo>
              <a:lnTo>
                <a:pt x="0" y="85725"/>
              </a:lnTo>
              <a:close/>
            </a:path>
          </a:pathLst>
        </a:custGeom>
        <a:ln w="9525">
          <a:solidFill>
            <a:srgbClr val="000000"/>
          </a:solidFill>
        </a:ln>
      </xdr:spPr>
    </xdr:sp>
    <xdr:clientData/>
  </xdr:oneCellAnchor>
</xdr:wsDr>
</file>

<file path=xl/drawings/drawing7.xml><?xml version="1.0" encoding="utf-8"?>
<xdr:wsDr xmlns:xdr="http://schemas.openxmlformats.org/drawingml/2006/spreadsheetDrawing" xmlns:a="http://schemas.openxmlformats.org/drawingml/2006/main">
  <xdr:twoCellAnchor>
    <xdr:from>
      <xdr:col>9</xdr:col>
      <xdr:colOff>215265</xdr:colOff>
      <xdr:row>0</xdr:row>
      <xdr:rowOff>81915</xdr:rowOff>
    </xdr:from>
    <xdr:to>
      <xdr:col>12</xdr:col>
      <xdr:colOff>246780</xdr:colOff>
      <xdr:row>2</xdr:row>
      <xdr:rowOff>0</xdr:rowOff>
    </xdr:to>
    <xdr:sp macro="[0]!gotogross" textlink="">
      <xdr:nvSpPr>
        <xdr:cNvPr id="2" name="Rectangle 1">
          <a:extLst>
            <a:ext uri="{FF2B5EF4-FFF2-40B4-BE49-F238E27FC236}">
              <a16:creationId xmlns:a16="http://schemas.microsoft.com/office/drawing/2014/main" id="{5742424B-E8B9-4DD6-B09A-39D88C735EB5}"/>
            </a:ext>
          </a:extLst>
        </xdr:cNvPr>
        <xdr:cNvSpPr/>
      </xdr:nvSpPr>
      <xdr:spPr>
        <a:xfrm>
          <a:off x="10749915" y="81915"/>
          <a:ext cx="1860315" cy="4610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t>GO</a:t>
          </a:r>
          <a:r>
            <a:rPr lang="en-US" sz="1100" baseline="0"/>
            <a:t> TO GROSS REVENUE WORKSHEET</a:t>
          </a:r>
        </a:p>
        <a:p>
          <a:pPr algn="l"/>
          <a:endParaRPr lang="en-US" sz="1100"/>
        </a:p>
      </xdr:txBody>
    </xdr:sp>
    <xdr:clientData/>
  </xdr:twoCellAnchor>
  <xdr:twoCellAnchor>
    <xdr:from>
      <xdr:col>5</xdr:col>
      <xdr:colOff>379095</xdr:colOff>
      <xdr:row>0</xdr:row>
      <xdr:rowOff>0</xdr:rowOff>
    </xdr:from>
    <xdr:to>
      <xdr:col>8</xdr:col>
      <xdr:colOff>406800</xdr:colOff>
      <xdr:row>1</xdr:row>
      <xdr:rowOff>106680</xdr:rowOff>
    </xdr:to>
    <xdr:sp macro="[0]!gotooptional2" textlink="">
      <xdr:nvSpPr>
        <xdr:cNvPr id="3" name="Rectangle 2">
          <a:extLst>
            <a:ext uri="{FF2B5EF4-FFF2-40B4-BE49-F238E27FC236}">
              <a16:creationId xmlns:a16="http://schemas.microsoft.com/office/drawing/2014/main" id="{A82148DB-4C89-43D3-9CC4-A36C4AD6C990}"/>
            </a:ext>
          </a:extLst>
        </xdr:cNvPr>
        <xdr:cNvSpPr/>
      </xdr:nvSpPr>
      <xdr:spPr>
        <a:xfrm>
          <a:off x="8475345" y="0"/>
          <a:ext cx="1856505" cy="46863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t>GO</a:t>
          </a:r>
          <a:r>
            <a:rPr lang="en-US" sz="1100" baseline="0"/>
            <a:t> TO SUPPLEMENTAL WORKSHEET</a:t>
          </a:r>
        </a:p>
        <a:p>
          <a:pPr algn="l"/>
          <a:endParaRPr lang="en-US" sz="1100"/>
        </a:p>
      </xdr:txBody>
    </xdr:sp>
    <xdr:clientData/>
  </xdr:twoCellAnchor>
  <xdr:twoCellAnchor>
    <xdr:from>
      <xdr:col>2</xdr:col>
      <xdr:colOff>649605</xdr:colOff>
      <xdr:row>35</xdr:row>
      <xdr:rowOff>110490</xdr:rowOff>
    </xdr:from>
    <xdr:to>
      <xdr:col>2</xdr:col>
      <xdr:colOff>2350770</xdr:colOff>
      <xdr:row>35</xdr:row>
      <xdr:rowOff>958215</xdr:rowOff>
    </xdr:to>
    <xdr:sp macro="[0]!gotofsapmts" textlink="">
      <xdr:nvSpPr>
        <xdr:cNvPr id="4" name="Flowchart: Alternate Process 3">
          <a:extLst>
            <a:ext uri="{FF2B5EF4-FFF2-40B4-BE49-F238E27FC236}">
              <a16:creationId xmlns:a16="http://schemas.microsoft.com/office/drawing/2014/main" id="{B5F5FB30-8E89-4C20-8629-70B7E9173BA5}"/>
            </a:ext>
          </a:extLst>
        </xdr:cNvPr>
        <xdr:cNvSpPr/>
      </xdr:nvSpPr>
      <xdr:spPr>
        <a:xfrm>
          <a:off x="1259205" y="18941415"/>
          <a:ext cx="1701165" cy="84772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i="1"/>
            <a:t>To access</a:t>
          </a:r>
          <a:r>
            <a:rPr lang="en-US" sz="1000" b="1" i="1" baseline="0"/>
            <a:t> a tool to help calculate applicable agricultural payments press this button.</a:t>
          </a:r>
          <a:endParaRPr lang="en-US" sz="1000" b="1"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scr.usda.gov/complaint_filing_cust.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8F711-B729-45AA-92A4-609DF9E1DB17}">
  <sheetPr codeName="Sheet5"/>
  <dimension ref="A1:LL74"/>
  <sheetViews>
    <sheetView tabSelected="1" topLeftCell="A7" zoomScale="85" zoomScaleNormal="85" workbookViewId="0">
      <selection activeCell="E8" sqref="E8:F8"/>
    </sheetView>
  </sheetViews>
  <sheetFormatPr defaultColWidth="39.88671875" defaultRowHeight="15.6" x14ac:dyDescent="0.3"/>
  <cols>
    <col min="1" max="1" width="4.109375" style="7" customWidth="1"/>
    <col min="2" max="3" width="5.88671875" style="7" customWidth="1"/>
    <col min="4" max="4" width="15.109375" style="7" customWidth="1"/>
    <col min="5" max="5" width="8.109375" style="7" customWidth="1"/>
    <col min="6" max="6" width="31.33203125" style="7" customWidth="1"/>
    <col min="7" max="7" width="1.6640625" style="7" customWidth="1"/>
    <col min="8" max="8" width="5.33203125" style="7" customWidth="1"/>
    <col min="9" max="9" width="15.6640625" style="7" customWidth="1"/>
    <col min="10" max="12" width="21" style="7" customWidth="1"/>
    <col min="13" max="13" width="1.88671875" style="7" customWidth="1"/>
    <col min="14" max="14" width="4.33203125" style="7" customWidth="1"/>
    <col min="15" max="15" width="27.5546875" style="7" customWidth="1"/>
    <col min="16" max="17" width="2.5546875" style="7" customWidth="1"/>
    <col min="18" max="18" width="9.33203125" style="7" customWidth="1"/>
    <col min="19" max="19" width="18.5546875" style="7" customWidth="1"/>
    <col min="20" max="20" width="3.6640625" style="7" customWidth="1"/>
    <col min="21" max="21" width="4.33203125" style="7" customWidth="1"/>
    <col min="22" max="22" width="27.33203125" style="7" customWidth="1"/>
    <col min="23" max="24" width="30.6640625" style="7" hidden="1" customWidth="1"/>
    <col min="25" max="25" width="39.88671875" style="7" hidden="1" customWidth="1"/>
    <col min="26" max="26" width="32.109375" style="7" hidden="1" customWidth="1"/>
    <col min="27" max="46" width="39.88671875" style="7" hidden="1" customWidth="1"/>
    <col min="47" max="55" width="39.88671875" style="7" customWidth="1"/>
    <col min="56" max="16384" width="39.88671875" style="7"/>
  </cols>
  <sheetData>
    <row r="1" spans="1:324" x14ac:dyDescent="0.3">
      <c r="B1" s="124"/>
      <c r="C1" s="124"/>
      <c r="D1" s="124"/>
      <c r="E1" s="124"/>
      <c r="F1" s="124"/>
      <c r="G1" s="124"/>
      <c r="H1" s="124"/>
      <c r="I1" s="124"/>
      <c r="J1" s="124"/>
      <c r="K1" s="124"/>
      <c r="L1" s="124"/>
      <c r="M1" s="124"/>
      <c r="N1" s="124"/>
      <c r="O1" s="124"/>
      <c r="P1" s="124"/>
      <c r="Q1" s="124"/>
      <c r="R1" s="129"/>
      <c r="S1" s="129"/>
      <c r="T1" s="129"/>
      <c r="U1" s="129"/>
      <c r="V1" s="129"/>
      <c r="W1" s="42"/>
    </row>
    <row r="2" spans="1:324" ht="62.4" customHeight="1" x14ac:dyDescent="0.3">
      <c r="B2" s="124"/>
      <c r="C2" s="124"/>
      <c r="D2" s="124"/>
      <c r="E2" s="124"/>
      <c r="F2" s="124"/>
      <c r="G2" s="124"/>
      <c r="H2" s="124"/>
      <c r="I2" s="124"/>
      <c r="J2" s="124"/>
      <c r="K2" s="124"/>
      <c r="L2" s="124"/>
      <c r="M2" s="124"/>
      <c r="N2" s="124"/>
      <c r="O2" s="124"/>
      <c r="P2" s="124"/>
      <c r="Q2" s="124"/>
      <c r="R2" s="129"/>
      <c r="S2" s="129"/>
      <c r="T2" s="129"/>
      <c r="U2" s="129"/>
      <c r="V2" s="129"/>
      <c r="W2" s="42"/>
      <c r="X2" s="42"/>
      <c r="LL2" s="225"/>
    </row>
    <row r="3" spans="1:324" ht="4.95" customHeight="1" x14ac:dyDescent="0.3">
      <c r="B3" s="545" t="s">
        <v>3781</v>
      </c>
      <c r="C3" s="545"/>
      <c r="D3" s="545"/>
      <c r="E3" s="545"/>
      <c r="F3" s="545"/>
      <c r="G3" s="545"/>
      <c r="H3" s="545"/>
      <c r="I3" s="545"/>
      <c r="J3" s="545"/>
      <c r="K3" s="545"/>
      <c r="L3" s="545"/>
      <c r="M3" s="248"/>
      <c r="N3" s="248"/>
      <c r="O3" s="248"/>
      <c r="P3" s="248"/>
      <c r="Q3" s="248"/>
      <c r="R3" s="248"/>
      <c r="S3" s="248"/>
      <c r="T3" s="248"/>
      <c r="U3" s="248"/>
      <c r="V3" s="248"/>
      <c r="W3" s="42"/>
      <c r="X3" s="42"/>
    </row>
    <row r="4" spans="1:324" ht="19.95" customHeight="1" x14ac:dyDescent="0.3">
      <c r="B4" s="545"/>
      <c r="C4" s="545"/>
      <c r="D4" s="545"/>
      <c r="E4" s="545"/>
      <c r="F4" s="545"/>
      <c r="G4" s="545"/>
      <c r="H4" s="545"/>
      <c r="I4" s="545"/>
      <c r="J4" s="545"/>
      <c r="K4" s="545"/>
      <c r="L4" s="545"/>
      <c r="M4" s="248"/>
      <c r="N4" s="248"/>
      <c r="O4" s="248"/>
      <c r="P4" s="248"/>
      <c r="Q4" s="248"/>
      <c r="R4" s="248"/>
      <c r="S4" s="249">
        <f ca="1">TODAY()</f>
        <v>44959</v>
      </c>
      <c r="T4" s="249"/>
      <c r="U4" s="249"/>
      <c r="V4" s="249"/>
      <c r="W4" s="42"/>
      <c r="X4" s="42"/>
    </row>
    <row r="5" spans="1:324" ht="11.4" customHeight="1" x14ac:dyDescent="0.3">
      <c r="G5" s="42"/>
      <c r="H5" s="42"/>
      <c r="I5" s="42"/>
      <c r="J5" s="42"/>
      <c r="K5" s="42"/>
      <c r="L5" s="42"/>
      <c r="M5" s="42"/>
      <c r="N5" s="42"/>
      <c r="O5" s="42"/>
      <c r="P5" s="42"/>
      <c r="Q5" s="42"/>
      <c r="R5" s="343"/>
      <c r="S5" s="343"/>
      <c r="T5" s="42"/>
      <c r="U5" s="42"/>
      <c r="V5" s="42"/>
      <c r="W5" s="42"/>
      <c r="X5" s="42"/>
    </row>
    <row r="6" spans="1:324" ht="37.950000000000003" customHeight="1" thickBot="1" x14ac:dyDescent="0.4">
      <c r="B6" s="344" t="s">
        <v>3529</v>
      </c>
      <c r="C6" s="345"/>
      <c r="D6" s="345"/>
      <c r="E6" s="345"/>
      <c r="F6" s="345"/>
      <c r="G6" s="42"/>
      <c r="H6" s="346" t="s">
        <v>3517</v>
      </c>
      <c r="I6" s="346"/>
      <c r="J6" s="346"/>
      <c r="K6" s="346"/>
      <c r="L6" s="346"/>
      <c r="M6" s="42"/>
      <c r="N6" s="346" t="s">
        <v>3518</v>
      </c>
      <c r="O6" s="346"/>
      <c r="P6" s="346"/>
      <c r="Q6" s="346"/>
      <c r="R6" s="346"/>
      <c r="S6" s="346"/>
      <c r="T6" s="346"/>
      <c r="U6" s="346"/>
      <c r="V6" s="346"/>
      <c r="W6" s="42"/>
      <c r="X6" s="42"/>
    </row>
    <row r="7" spans="1:324" ht="26.4" customHeight="1" thickBot="1" x14ac:dyDescent="0.4">
      <c r="B7" s="401" t="s">
        <v>3471</v>
      </c>
      <c r="C7" s="402"/>
      <c r="D7" s="402"/>
      <c r="E7" s="402"/>
      <c r="F7" s="403"/>
      <c r="G7" s="126"/>
      <c r="H7" s="551" t="str">
        <f>IF(F15="","",IF(OR(F15=2021,F15=2020),F15&amp;" Crop Year","2020 Crop Year"))</f>
        <v/>
      </c>
      <c r="I7" s="552"/>
      <c r="J7" s="552"/>
      <c r="K7" s="552"/>
      <c r="L7" s="553"/>
      <c r="N7" s="395" t="s">
        <v>3480</v>
      </c>
      <c r="O7" s="567" t="s">
        <v>3130</v>
      </c>
      <c r="P7" s="567"/>
      <c r="Q7" s="567"/>
      <c r="R7" s="567"/>
      <c r="S7" s="567"/>
      <c r="T7" s="567"/>
      <c r="U7" s="567"/>
      <c r="V7" s="483" t="s">
        <v>7</v>
      </c>
      <c r="AK7" s="7" t="s">
        <v>3673</v>
      </c>
    </row>
    <row r="8" spans="1:324" ht="47.4" customHeight="1" x14ac:dyDescent="0.3">
      <c r="B8" s="555" t="s">
        <v>3411</v>
      </c>
      <c r="C8" s="556"/>
      <c r="D8" s="556"/>
      <c r="E8" s="559"/>
      <c r="F8" s="560"/>
      <c r="G8" s="227"/>
      <c r="H8" s="228" t="str">
        <f>IF(I8="","","A4)")</f>
        <v/>
      </c>
      <c r="I8" s="554" t="str">
        <f>IF(OR(F15=2021,F15=2020),"What representative revenue year did you experience a crop loss for crop year "&amp;F15&amp;" due to the qualifying disaster event?",IF(F15=Z14,"What representative revenue year did you experience a crop loss for crop year 2020 due to the qualifying disaster event?",""))</f>
        <v/>
      </c>
      <c r="J8" s="554"/>
      <c r="K8" s="554"/>
      <c r="L8" s="235"/>
      <c r="N8" s="396"/>
      <c r="O8" s="568"/>
      <c r="P8" s="568"/>
      <c r="Q8" s="568"/>
      <c r="R8" s="568"/>
      <c r="S8" s="568"/>
      <c r="T8" s="568"/>
      <c r="U8" s="568"/>
      <c r="V8" s="484"/>
      <c r="AK8" s="7" t="s">
        <v>3671</v>
      </c>
      <c r="AL8" s="7" t="s">
        <v>3672</v>
      </c>
    </row>
    <row r="9" spans="1:324" ht="41.4" customHeight="1" thickBot="1" x14ac:dyDescent="0.35">
      <c r="B9" s="372" t="s">
        <v>3412</v>
      </c>
      <c r="C9" s="373"/>
      <c r="D9" s="373"/>
      <c r="E9" s="561"/>
      <c r="F9" s="562"/>
      <c r="G9" s="227"/>
      <c r="H9" s="229" t="str">
        <f>IF(I9="","","4B)")</f>
        <v/>
      </c>
      <c r="I9" s="363" t="str">
        <f>IF(F15="","",IF(AI12="Adjusted","Since you are a new producer the benchmark year will be set to adjusted.",IF(OR(X9="Yes",X10="Yes"),"What benchmark year (2018, 2019) represents a typical year of revenue for "&amp;L8&amp;" to adjust?","What benchmark year (2018, 2019) represents a typical year of revenue for "&amp;L8&amp;"?")))</f>
        <v/>
      </c>
      <c r="J9" s="363"/>
      <c r="K9" s="363"/>
      <c r="L9" s="236"/>
      <c r="N9" s="397" t="s">
        <v>3481</v>
      </c>
      <c r="O9" s="569" t="s">
        <v>3676</v>
      </c>
      <c r="P9" s="569"/>
      <c r="Q9" s="569"/>
      <c r="R9" s="569"/>
      <c r="S9" s="569"/>
      <c r="T9" s="569"/>
      <c r="U9" s="569"/>
      <c r="V9" s="564" t="s">
        <v>7</v>
      </c>
      <c r="X9" s="285" t="str">
        <f>IF(LEFT(V9,3)="Yes","Yes","No")</f>
        <v>No</v>
      </c>
      <c r="Y9" s="7" t="str">
        <f>IF(OR(V9="",V9="No"),"",MID(V9,(FIND(",",V9)+1),400))</f>
        <v/>
      </c>
    </row>
    <row r="10" spans="1:324" ht="40.950000000000003" customHeight="1" thickBot="1" x14ac:dyDescent="0.35">
      <c r="B10" s="375" t="s">
        <v>3413</v>
      </c>
      <c r="C10" s="376"/>
      <c r="D10" s="376"/>
      <c r="E10" s="379"/>
      <c r="F10" s="380"/>
      <c r="G10" s="127"/>
      <c r="H10" s="100" t="str">
        <f>IF(I10="","","4C)")</f>
        <v/>
      </c>
      <c r="I10" s="473" t="str">
        <f>IF(F15="","","What is your % of Expected Revenue from Specialty &amp; High Value Crops for "&amp;L8&amp;"?")</f>
        <v/>
      </c>
      <c r="J10" s="473"/>
      <c r="K10" s="473"/>
      <c r="L10" s="237"/>
      <c r="N10" s="398"/>
      <c r="O10" s="568"/>
      <c r="P10" s="568"/>
      <c r="Q10" s="568"/>
      <c r="R10" s="568"/>
      <c r="S10" s="568"/>
      <c r="T10" s="568"/>
      <c r="U10" s="568"/>
      <c r="V10" s="565"/>
      <c r="X10" s="285" t="str">
        <f>IF(LEFT(V11,3)="Yes","Yes","No")</f>
        <v>No</v>
      </c>
      <c r="Y10" s="7" t="str">
        <f>IF(OR(V11="No",V11=""),"",(MID(V11,(FIND(",",V11)+1),200)))</f>
        <v/>
      </c>
      <c r="Z10" s="7" t="s">
        <v>3145</v>
      </c>
      <c r="AA10" s="7" t="s">
        <v>3146</v>
      </c>
      <c r="AB10" s="7" t="s">
        <v>3147</v>
      </c>
      <c r="AC10" s="7" t="s">
        <v>3148</v>
      </c>
      <c r="AD10" s="7" t="s">
        <v>3424</v>
      </c>
      <c r="AI10" s="7" t="s">
        <v>3457</v>
      </c>
      <c r="AJ10" s="7" t="s">
        <v>3457</v>
      </c>
      <c r="AK10" s="7" t="s">
        <v>7</v>
      </c>
      <c r="AL10" s="7" t="str">
        <f>AK10</f>
        <v>No</v>
      </c>
    </row>
    <row r="11" spans="1:324" ht="36.6" customHeight="1" x14ac:dyDescent="0.35">
      <c r="B11" s="377"/>
      <c r="C11" s="378"/>
      <c r="D11" s="378"/>
      <c r="E11" s="381"/>
      <c r="F11" s="382"/>
      <c r="G11" s="127"/>
      <c r="H11" s="368" t="str">
        <f>IF(F15="","",IF(OR(F15=2021,F15=2020),"","2021 Crop Year"))</f>
        <v/>
      </c>
      <c r="I11" s="369"/>
      <c r="J11" s="369"/>
      <c r="K11" s="369"/>
      <c r="L11" s="370"/>
      <c r="N11" s="399" t="s">
        <v>3482</v>
      </c>
      <c r="O11" s="570" t="s">
        <v>3677</v>
      </c>
      <c r="P11" s="570"/>
      <c r="Q11" s="570"/>
      <c r="R11" s="570"/>
      <c r="S11" s="570"/>
      <c r="T11" s="570"/>
      <c r="U11" s="570"/>
      <c r="V11" s="564" t="s">
        <v>7</v>
      </c>
      <c r="Y11" s="7" t="s">
        <v>7</v>
      </c>
      <c r="AK11" s="7" t="s">
        <v>3668</v>
      </c>
      <c r="AL11" s="7" t="str">
        <f>IF($V$9=AK12,AK13,IF($V$9=AK13,AK12,IF(V9=AK11,"",AK11)))</f>
        <v>Yes, 2020 &amp; 2021</v>
      </c>
    </row>
    <row r="12" spans="1:324" ht="38.4" customHeight="1" thickBot="1" x14ac:dyDescent="0.35">
      <c r="B12" s="557" t="s">
        <v>3414</v>
      </c>
      <c r="C12" s="558"/>
      <c r="D12" s="558"/>
      <c r="E12" s="364"/>
      <c r="F12" s="365"/>
      <c r="G12" s="127"/>
      <c r="H12" s="230" t="str">
        <f>IF(H11="","","4A)")</f>
        <v/>
      </c>
      <c r="I12" s="563" t="str">
        <f>IF(F15=Z14,"What representative revenue year did you experience a crop loss for crop year 2021 due to the qualifying weather event?","")</f>
        <v/>
      </c>
      <c r="J12" s="563"/>
      <c r="K12" s="563"/>
      <c r="L12" s="153"/>
      <c r="N12" s="400"/>
      <c r="O12" s="571"/>
      <c r="P12" s="571"/>
      <c r="Q12" s="571"/>
      <c r="R12" s="571"/>
      <c r="S12" s="571"/>
      <c r="T12" s="571"/>
      <c r="U12" s="571"/>
      <c r="V12" s="566"/>
      <c r="X12" s="286"/>
      <c r="Y12" s="7" t="s">
        <v>6</v>
      </c>
      <c r="Z12" s="7">
        <v>2020</v>
      </c>
      <c r="AA12" s="7">
        <f>IF(OR(F15=Z12,F15=Z14),2020,IF(F15=Z12,2020,2021))</f>
        <v>2021</v>
      </c>
      <c r="AB12" s="7" t="str">
        <f>IF(L8=2020,2021,IF(L8=2021,2022,""))</f>
        <v/>
      </c>
      <c r="AC12" s="7" t="str">
        <f>IF(OR(L8=2021,L12=2021),2021,"")</f>
        <v/>
      </c>
      <c r="AD12" s="7" t="s">
        <v>3143</v>
      </c>
      <c r="AI12" s="7" t="str">
        <f>IF(V7="Yes","Adjusted",IF(OR(LEFT(H7,4)=MID(V11,6,4),LEFT(H7,4)=MID(V9,6,4)),"Adjusted 2018",2018))</f>
        <v>Adjusted 2018</v>
      </c>
      <c r="AJ12" s="7">
        <f>IF(V7="Yes","Adjusted",IF(OR(LEFT(H11,4)=RIGHT(V11,4),LEFT(H11,4)=RIGHT(V9,4)),"Adjusted 2018",2018))</f>
        <v>2018</v>
      </c>
      <c r="AK12" s="7" t="s">
        <v>3669</v>
      </c>
      <c r="AL12" s="7" t="str">
        <f>IF(V9="No",AK12,IF(AL11="","",IF(OR(AL11=AK11,AL11=AK12,AL11=AK13),"",AK12)))</f>
        <v>Yes, 2020</v>
      </c>
    </row>
    <row r="13" spans="1:324" ht="36" customHeight="1" x14ac:dyDescent="0.3">
      <c r="B13" s="557" t="s">
        <v>3416</v>
      </c>
      <c r="C13" s="558"/>
      <c r="D13" s="558"/>
      <c r="E13" s="364"/>
      <c r="F13" s="365"/>
      <c r="G13" s="127"/>
      <c r="H13" s="230" t="str">
        <f>IF(H11="","","4B)")</f>
        <v/>
      </c>
      <c r="I13" s="371" t="str">
        <f>IF(I12="","",IF(AI12="Adjusted","Since you are a new producer the benchmark year will be set to adjusted.",IF(OR(X9="Yes",X10="Yes"),"What benchmark year (2018, 2019) represents a typical year of revenue for "&amp;H11&amp;" to adjust?","What benchmark year (2018, 2019) represents a typical year of revenue for "&amp;L12&amp;"?")))</f>
        <v/>
      </c>
      <c r="J13" s="371"/>
      <c r="K13" s="371"/>
      <c r="L13" s="238"/>
      <c r="N13" s="347" t="str">
        <f>IF(V7="yes","Adjustments apply.  To calculate the expected revenue, please complete the FSA-521A to calculate adjustments by clicking here ----&gt;",IF(X9="Yes","Adjustments to the 2018 or 2019 revenue are required,   please complete the FSA-521A to calculate adjustments by clicking here ----&gt;",IF(X10="Yes","Adjustments to the 2018 or 2019 revenue apply,   please complete the FSA-521A to calculate adjustments by clicking here ----&gt;","Adjustments do NOT apply")))</f>
        <v>Adjustments do NOT apply</v>
      </c>
      <c r="O13" s="348"/>
      <c r="P13" s="348"/>
      <c r="Q13" s="348"/>
      <c r="R13" s="349"/>
      <c r="S13" s="59"/>
      <c r="T13" s="59"/>
      <c r="U13" s="226"/>
      <c r="V13" s="102"/>
      <c r="Z13" s="7">
        <v>2021</v>
      </c>
      <c r="AA13" s="7">
        <f>IF(OR(F15=Z12,F15=Z14),2021,IF(F15=Z12,2021,2022))</f>
        <v>2022</v>
      </c>
      <c r="AB13" s="7" t="str">
        <f>IF(L8=2020,"",IF(AB12=2021,2022,""))</f>
        <v/>
      </c>
      <c r="AC13" s="7" t="str">
        <f>IF(OR(L8=2022,L12=2021),2022,"")</f>
        <v/>
      </c>
      <c r="AD13" s="7" t="s">
        <v>3142</v>
      </c>
      <c r="AI13" s="7" t="str">
        <f>IF(V7="Yes","Adjusted",IF(OR(LEFT(H7,4)=MID(V11,6,4),LEFT(H7,4)=MID(V9,6,4)),"Adjusted 2019",2019))</f>
        <v>Adjusted 2019</v>
      </c>
      <c r="AJ13" s="7">
        <f>IF(V7="Yes","Adjusted",IF(OR(LEFT(H11,4)=RIGHT(V11,4),LEFT(H11,4)=RIGHT(V9,4)),"Adjusted 2019",2019))</f>
        <v>2019</v>
      </c>
      <c r="AK13" s="7" t="s">
        <v>3670</v>
      </c>
      <c r="AL13" s="7" t="str">
        <f>IF(V9="No",AK13,IF(AL11="","",IF(OR(AL11=AK11,AL11=AK12,AL11=AK13),"",AK13)))</f>
        <v>Yes, 2021</v>
      </c>
    </row>
    <row r="14" spans="1:324" ht="35.4" customHeight="1" thickBot="1" x14ac:dyDescent="0.35">
      <c r="B14" s="372" t="s">
        <v>3415</v>
      </c>
      <c r="C14" s="373"/>
      <c r="D14" s="373"/>
      <c r="E14" s="383"/>
      <c r="F14" s="384"/>
      <c r="G14" s="127"/>
      <c r="H14" s="100" t="str">
        <f>IF(H11="","","4C)")</f>
        <v/>
      </c>
      <c r="I14" s="572" t="str">
        <f>IF(H11="","","What is your % of Expected Revenue from Specialty &amp; High Value Crops for  "&amp;L12)</f>
        <v/>
      </c>
      <c r="J14" s="572"/>
      <c r="K14" s="572"/>
      <c r="L14" s="239"/>
      <c r="N14" s="350"/>
      <c r="O14" s="351"/>
      <c r="P14" s="351"/>
      <c r="Q14" s="351"/>
      <c r="R14" s="352"/>
      <c r="S14" s="101"/>
      <c r="T14" s="226"/>
      <c r="U14" s="226"/>
      <c r="V14" s="102"/>
      <c r="Z14" s="7" t="s">
        <v>3129</v>
      </c>
      <c r="AD14" s="7" t="s">
        <v>3144</v>
      </c>
    </row>
    <row r="15" spans="1:324" ht="90.6" customHeight="1" thickBot="1" x14ac:dyDescent="0.35">
      <c r="B15" s="154" t="s">
        <v>3134</v>
      </c>
      <c r="C15" s="374" t="s">
        <v>3516</v>
      </c>
      <c r="D15" s="374"/>
      <c r="E15" s="374"/>
      <c r="F15" s="234"/>
      <c r="G15" s="128"/>
      <c r="M15" s="85"/>
      <c r="N15" s="85"/>
      <c r="O15" s="130"/>
      <c r="P15" s="130"/>
      <c r="Q15" s="130"/>
      <c r="R15" s="130"/>
      <c r="S15" s="101"/>
      <c r="T15" s="226"/>
      <c r="U15" s="226"/>
      <c r="V15" s="102"/>
      <c r="AD15" s="7" t="s">
        <v>3149</v>
      </c>
      <c r="AE15" s="7" t="str">
        <f>IF(OR(J18="",J18=AD15),IF(F15=2020,"",IF(F15=2021,"",IF(F15=Z14,AD15,AD15))),"")</f>
        <v>Does Not Apply</v>
      </c>
      <c r="AF15" s="7" t="str">
        <f>IF(OR(H18="",H18=AD15),IF(F15=2020,"",IF(F15=2021,"",IF(F15=Z14,AD15,AD15))),"")</f>
        <v>Does Not Apply</v>
      </c>
    </row>
    <row r="16" spans="1:324" ht="13.95" customHeight="1" x14ac:dyDescent="0.3">
      <c r="A16" s="48"/>
      <c r="E16" s="406" t="str">
        <f>IF(E10="","",E10)</f>
        <v/>
      </c>
      <c r="F16" s="406"/>
      <c r="G16" s="406"/>
      <c r="H16" s="406"/>
      <c r="I16" s="406"/>
      <c r="J16" s="406"/>
      <c r="K16" s="406"/>
      <c r="L16" s="406"/>
      <c r="M16" s="406"/>
      <c r="N16" s="406"/>
      <c r="O16" s="406"/>
      <c r="P16" s="406"/>
      <c r="Q16" s="406"/>
      <c r="R16" s="406"/>
      <c r="S16" s="406"/>
      <c r="T16" s="102"/>
      <c r="U16" s="102"/>
      <c r="V16" s="102"/>
      <c r="AE16" s="7" t="str">
        <f>IF($J$18="",AD16,"")</f>
        <v/>
      </c>
    </row>
    <row r="17" spans="1:33" ht="34.950000000000003" customHeight="1" thickBot="1" x14ac:dyDescent="0.35">
      <c r="B17" s="339" t="s">
        <v>3041</v>
      </c>
      <c r="C17" s="340"/>
      <c r="D17" s="340"/>
      <c r="E17" s="340"/>
      <c r="F17" s="340"/>
      <c r="G17" s="340"/>
      <c r="H17" s="340" t="s">
        <v>3046</v>
      </c>
      <c r="I17" s="340"/>
      <c r="J17" s="340"/>
      <c r="K17" s="340"/>
      <c r="L17" s="485"/>
      <c r="M17" s="339" t="s">
        <v>3490</v>
      </c>
      <c r="N17" s="340"/>
      <c r="O17" s="340"/>
      <c r="P17" s="340"/>
      <c r="Q17" s="340"/>
      <c r="R17" s="340"/>
      <c r="S17" s="485"/>
      <c r="T17" s="40"/>
      <c r="U17" s="40"/>
      <c r="V17" s="40"/>
      <c r="Y17" s="12" t="str">
        <f>IF(V7="Yes",O57,IF(L57=0,"",O57))</f>
        <v/>
      </c>
      <c r="AD17" s="7" t="s">
        <v>3484</v>
      </c>
      <c r="AE17" s="7" t="s">
        <v>3475</v>
      </c>
      <c r="AF17" s="57" t="str">
        <f>LEFT(K18,4)</f>
        <v>Does</v>
      </c>
      <c r="AG17" s="57" t="str">
        <f>LEFT(L18,4)</f>
        <v>Does</v>
      </c>
    </row>
    <row r="18" spans="1:33" ht="24.6" customHeight="1" thickBot="1" x14ac:dyDescent="0.35">
      <c r="A18" s="11"/>
      <c r="B18" s="259" t="s">
        <v>3486</v>
      </c>
      <c r="C18" s="514" t="s">
        <v>3500</v>
      </c>
      <c r="D18" s="514"/>
      <c r="E18" s="514"/>
      <c r="F18" s="514"/>
      <c r="G18" s="515"/>
      <c r="H18" s="524" t="str">
        <f>IF(V7="Yes","Adjusted",IF(AND(F15=Z14,RIGHT(L9,4)="2018",RIGHT(L13,4)="2018"),AD14,IF(RIGHT(L9,4)="2018",LEFT(H7,4)&amp;" ERP",IF(RIGHT(L13,4)="2018",LEFT(H11,4)&amp;" ERP","Does Not Apply"))))</f>
        <v>Does Not Apply</v>
      </c>
      <c r="I18" s="524"/>
      <c r="J18" s="284" t="str">
        <f>IF(V7="Yes","Adjusted",IF(AND(F15=Z14,RIGHT(L9,4)="2019",RIGHT(L13,4)="2019"),AD14,IF(RIGHT(L9,4)="2019",LEFT(H7,4)&amp;" ERP",IF(RIGHT(L13,4)="2019",LEFT(H11,4)&amp;" ERP","Does Not Apply"))))</f>
        <v>Does Not Apply</v>
      </c>
      <c r="K18" s="284" t="str">
        <f>IF(F15="","Does Not Apply",LEFT(H7,4)&amp;" ERP")</f>
        <v>Does Not Apply</v>
      </c>
      <c r="L18" s="284" t="str">
        <f>IF(F15="","Does Not Apply",IF(H11="","",LEFT(H11,4)&amp;" ERP"))</f>
        <v>Does Not Apply</v>
      </c>
      <c r="M18" s="266"/>
      <c r="N18" s="118"/>
      <c r="O18" s="118"/>
      <c r="P18" s="118"/>
      <c r="Q18" s="118"/>
      <c r="R18" s="118"/>
      <c r="S18" s="267"/>
      <c r="T18" s="40"/>
      <c r="U18" s="40"/>
      <c r="V18" s="40"/>
      <c r="Y18" s="12"/>
      <c r="Z18" s="99">
        <v>2018</v>
      </c>
      <c r="AA18" s="99">
        <v>2019</v>
      </c>
      <c r="AB18" s="16" t="s">
        <v>3478</v>
      </c>
      <c r="AC18" s="16" t="s">
        <v>3479</v>
      </c>
      <c r="AD18" s="57" t="str">
        <f>LEFT(H7,4)</f>
        <v/>
      </c>
      <c r="AE18" s="7" t="str">
        <f>LEFT(H11,4)</f>
        <v/>
      </c>
      <c r="AF18" s="57" t="str">
        <f>IF(AND(AF19="",AF20="",AF21="",AF22="",AF23="",AF26="",AF24="",AF25=""),"",SUM(AF19:AF26))</f>
        <v/>
      </c>
      <c r="AG18" s="57" t="str">
        <f>IF(AG17="","",IF(AND(AG19="",AG20="",AG21="",AG22="",AG23="",AG26="",AG24="",AG25=""),"",SUM(AG19:AG26)))</f>
        <v/>
      </c>
    </row>
    <row r="19" spans="1:33" ht="38.4" customHeight="1" thickBot="1" x14ac:dyDescent="0.35">
      <c r="B19" s="260" t="s">
        <v>3488</v>
      </c>
      <c r="C19" s="461" t="s">
        <v>3487</v>
      </c>
      <c r="D19" s="461"/>
      <c r="E19" s="461"/>
      <c r="F19" s="461"/>
      <c r="G19" s="461"/>
      <c r="H19" s="358">
        <v>2018</v>
      </c>
      <c r="I19" s="358"/>
      <c r="J19" s="67">
        <v>2019</v>
      </c>
      <c r="K19" s="67" t="str">
        <f>LEFT(L8,4)</f>
        <v/>
      </c>
      <c r="L19" s="261" t="str">
        <f>IF(L12="","",L12)</f>
        <v/>
      </c>
      <c r="M19" s="404" t="s">
        <v>3124</v>
      </c>
      <c r="N19" s="405"/>
      <c r="O19" s="405"/>
      <c r="P19" s="341" t="s">
        <v>3489</v>
      </c>
      <c r="Q19" s="341"/>
      <c r="R19" s="341"/>
      <c r="S19" s="342"/>
      <c r="T19" s="40"/>
      <c r="U19" s="40"/>
      <c r="V19" s="40"/>
      <c r="Y19" s="7" t="s">
        <v>3458</v>
      </c>
      <c r="Z19" s="8">
        <f>H20</f>
        <v>0</v>
      </c>
      <c r="AA19" s="8">
        <f>J20</f>
        <v>0</v>
      </c>
      <c r="AB19" s="16" t="str">
        <f>IF($L$9="Adjusted 2018",Z19,IF($L$9="Adjusted 2019",AA19,""))</f>
        <v/>
      </c>
      <c r="AC19" s="16" t="str">
        <f>IF($L$13="Adjusted 2018",Z19,IF($L$13="Adjusted 2019",AA19,""))</f>
        <v/>
      </c>
      <c r="AD19" s="57" t="str">
        <f>IF(RIGHT($L$9,4)="2018",AB19,AC19)</f>
        <v/>
      </c>
      <c r="AE19" s="7" t="str">
        <f>IF(RIGHT($L$13,4)="2018",AB19,AC19)</f>
        <v/>
      </c>
      <c r="AF19" s="65" t="str">
        <f>IF(K20="","",K20)</f>
        <v/>
      </c>
      <c r="AG19" s="65" t="str">
        <f>IF(L20="","",L20)</f>
        <v/>
      </c>
    </row>
    <row r="20" spans="1:33" ht="69" customHeight="1" x14ac:dyDescent="0.3">
      <c r="B20" s="428" t="s">
        <v>3564</v>
      </c>
      <c r="C20" s="429"/>
      <c r="D20" s="359" t="s">
        <v>3436</v>
      </c>
      <c r="E20" s="359"/>
      <c r="F20" s="359"/>
      <c r="G20" s="360"/>
      <c r="H20" s="407"/>
      <c r="I20" s="408"/>
      <c r="J20" s="423"/>
      <c r="K20" s="486"/>
      <c r="L20" s="486"/>
      <c r="M20" s="546" t="s">
        <v>3047</v>
      </c>
      <c r="N20" s="549" t="s">
        <v>3126</v>
      </c>
      <c r="O20" s="550"/>
      <c r="P20" s="51" t="s">
        <v>3047</v>
      </c>
      <c r="Q20" s="479" t="s">
        <v>3125</v>
      </c>
      <c r="R20" s="479"/>
      <c r="S20" s="480"/>
      <c r="T20" s="40"/>
      <c r="U20" s="40"/>
      <c r="V20" s="40"/>
      <c r="W20" s="52"/>
      <c r="Y20" s="7" t="s">
        <v>3459</v>
      </c>
      <c r="Z20" s="8">
        <f>H23</f>
        <v>0</v>
      </c>
      <c r="AA20" s="8">
        <f>J23</f>
        <v>0</v>
      </c>
      <c r="AB20" s="16" t="str">
        <f t="shared" ref="AB20:AB23" si="0">IF($L$9="Adjusted 2018",Z20,IF($L$9="Adjusted 2019",AA20,""))</f>
        <v/>
      </c>
      <c r="AC20" s="16" t="str">
        <f t="shared" ref="AC20:AC23" si="1">IF($L$13="Adjusted 2018",Z20,IF($L$13="Adjusted 2019",AA20,""))</f>
        <v/>
      </c>
      <c r="AD20" s="57" t="str">
        <f t="shared" ref="AD20:AD23" si="2">IF(RIGHT($L$9,4)="2018",AB20,AC20)</f>
        <v/>
      </c>
      <c r="AE20" s="7" t="str">
        <f t="shared" ref="AE20:AE23" si="3">IF(RIGHT($L$13,4)="2018",AB20,AC20)</f>
        <v/>
      </c>
      <c r="AF20" s="65" t="str">
        <f>IF(K23="","",K23)</f>
        <v/>
      </c>
      <c r="AG20" s="65" t="str">
        <f>IF(L23="","",L23)</f>
        <v/>
      </c>
    </row>
    <row r="21" spans="1:33" s="52" customFormat="1" ht="51" customHeight="1" thickBot="1" x14ac:dyDescent="0.35">
      <c r="B21" s="430"/>
      <c r="C21" s="431"/>
      <c r="D21" s="359"/>
      <c r="E21" s="359"/>
      <c r="F21" s="359"/>
      <c r="G21" s="360"/>
      <c r="H21" s="409"/>
      <c r="I21" s="410"/>
      <c r="J21" s="424"/>
      <c r="K21" s="487"/>
      <c r="L21" s="487"/>
      <c r="M21" s="547"/>
      <c r="N21" s="50" t="s">
        <v>3047</v>
      </c>
      <c r="O21" s="46" t="s">
        <v>3127</v>
      </c>
      <c r="P21" s="43"/>
      <c r="Q21" s="10"/>
      <c r="R21" s="10"/>
      <c r="S21" s="64"/>
      <c r="T21" s="40"/>
      <c r="U21" s="40"/>
      <c r="V21" s="40"/>
      <c r="W21" s="7"/>
      <c r="Y21" s="7" t="s">
        <v>3460</v>
      </c>
      <c r="Z21" s="8">
        <f>H27</f>
        <v>0</v>
      </c>
      <c r="AA21" s="8">
        <f>J27</f>
        <v>0</v>
      </c>
      <c r="AB21" s="16" t="str">
        <f t="shared" si="0"/>
        <v/>
      </c>
      <c r="AC21" s="16" t="str">
        <f t="shared" si="1"/>
        <v/>
      </c>
      <c r="AD21" s="57" t="str">
        <f t="shared" si="2"/>
        <v/>
      </c>
      <c r="AE21" s="7" t="str">
        <f t="shared" si="3"/>
        <v/>
      </c>
      <c r="AF21" s="91" t="str">
        <f>IF(K27="","",K27)</f>
        <v/>
      </c>
      <c r="AG21" s="91" t="str">
        <f>IF(L27="","",L27)</f>
        <v/>
      </c>
    </row>
    <row r="22" spans="1:33" ht="52.2" customHeight="1" thickBot="1" x14ac:dyDescent="0.35">
      <c r="B22" s="262" t="s">
        <v>3493</v>
      </c>
      <c r="C22" s="390" t="s">
        <v>3491</v>
      </c>
      <c r="D22" s="390"/>
      <c r="E22" s="390"/>
      <c r="F22" s="390"/>
      <c r="G22" s="53"/>
      <c r="H22" s="358">
        <v>2018</v>
      </c>
      <c r="I22" s="358"/>
      <c r="J22" s="67">
        <v>2019</v>
      </c>
      <c r="K22" s="67" t="str">
        <f>K19</f>
        <v/>
      </c>
      <c r="L22" s="261" t="str">
        <f>L19</f>
        <v/>
      </c>
      <c r="M22" s="548"/>
      <c r="N22" s="358"/>
      <c r="O22" s="358"/>
      <c r="P22" s="68"/>
      <c r="Q22" s="68"/>
      <c r="R22" s="68"/>
      <c r="S22" s="268"/>
      <c r="T22" s="40"/>
      <c r="U22" s="40"/>
      <c r="V22" s="40"/>
      <c r="Y22" s="7" t="s">
        <v>3461</v>
      </c>
      <c r="Z22" s="8">
        <f>H30+H31+H32+H33+H34+H36+H35</f>
        <v>0</v>
      </c>
      <c r="AA22" s="8">
        <f>J30+J31+J32+J33+J34+J36+J35</f>
        <v>0</v>
      </c>
      <c r="AB22" s="16" t="str">
        <f t="shared" si="0"/>
        <v/>
      </c>
      <c r="AC22" s="16" t="str">
        <f t="shared" si="1"/>
        <v/>
      </c>
      <c r="AD22" s="57" t="str">
        <f t="shared" si="2"/>
        <v/>
      </c>
      <c r="AE22" s="7" t="str">
        <f t="shared" si="3"/>
        <v/>
      </c>
      <c r="AF22" s="65" t="str">
        <f>IF(AND(K30="",K31="",K32="",K33="",K34="",K35="",K36=""),"",K30+K31+K32+K33+K34+K36+K35)</f>
        <v/>
      </c>
      <c r="AG22" s="65" t="str">
        <f>IF(AND(L30="",L31="",L32="",L33="",L34="",L35="",L36=""),"",L30+L31+L32+L33+L34+L36+L35)</f>
        <v/>
      </c>
    </row>
    <row r="23" spans="1:33" ht="53.4" customHeight="1" x14ac:dyDescent="0.3">
      <c r="B23" s="428" t="s">
        <v>3135</v>
      </c>
      <c r="C23" s="429"/>
      <c r="D23" s="359" t="s">
        <v>3437</v>
      </c>
      <c r="E23" s="359"/>
      <c r="F23" s="359"/>
      <c r="G23" s="360"/>
      <c r="H23" s="411"/>
      <c r="I23" s="412"/>
      <c r="J23" s="488"/>
      <c r="K23" s="488"/>
      <c r="L23" s="488"/>
      <c r="M23" s="84" t="s">
        <v>3468</v>
      </c>
      <c r="N23" s="481" t="s">
        <v>3467</v>
      </c>
      <c r="O23" s="482"/>
      <c r="P23" s="44" t="s">
        <v>3047</v>
      </c>
      <c r="Q23" s="415" t="s">
        <v>3128</v>
      </c>
      <c r="R23" s="415"/>
      <c r="S23" s="416"/>
      <c r="T23" s="40"/>
      <c r="U23" s="40"/>
      <c r="V23" s="40"/>
      <c r="Y23" s="7" t="s">
        <v>3462</v>
      </c>
      <c r="Z23" s="8">
        <f>H38</f>
        <v>0</v>
      </c>
      <c r="AA23" s="8">
        <f>J38</f>
        <v>0</v>
      </c>
      <c r="AB23" s="16" t="str">
        <f t="shared" si="0"/>
        <v/>
      </c>
      <c r="AC23" s="16" t="str">
        <f t="shared" si="1"/>
        <v/>
      </c>
      <c r="AD23" s="57" t="str">
        <f t="shared" si="2"/>
        <v/>
      </c>
      <c r="AE23" s="7" t="str">
        <f t="shared" si="3"/>
        <v/>
      </c>
      <c r="AF23" s="65" t="str">
        <f>IF(K38="","",K38)</f>
        <v/>
      </c>
      <c r="AG23" s="65" t="str">
        <f>IF(L38="","",L38)</f>
        <v/>
      </c>
    </row>
    <row r="24" spans="1:33" ht="245.4" customHeight="1" x14ac:dyDescent="0.3">
      <c r="B24" s="428"/>
      <c r="C24" s="429"/>
      <c r="D24" s="359"/>
      <c r="E24" s="359"/>
      <c r="F24" s="359"/>
      <c r="G24" s="360"/>
      <c r="H24" s="413"/>
      <c r="I24" s="414"/>
      <c r="J24" s="489"/>
      <c r="K24" s="489"/>
      <c r="L24" s="489"/>
      <c r="M24" s="47" t="s">
        <v>3712</v>
      </c>
      <c r="N24" s="353" t="s">
        <v>3665</v>
      </c>
      <c r="O24" s="354"/>
      <c r="P24" s="47"/>
      <c r="Q24" s="283" t="s">
        <v>3710</v>
      </c>
      <c r="R24" s="417" t="s">
        <v>3418</v>
      </c>
      <c r="S24" s="418"/>
      <c r="T24" s="40"/>
      <c r="U24" s="40"/>
      <c r="V24" s="40"/>
      <c r="Y24" s="7" t="s">
        <v>3463</v>
      </c>
      <c r="Z24" s="8">
        <f>H40+H41+H42+H43+H44+H45+H46</f>
        <v>0</v>
      </c>
      <c r="AA24" s="8">
        <f>J40+J41++J42+J43+J44+J45+J46</f>
        <v>0</v>
      </c>
      <c r="AB24" s="16" t="str">
        <f>IF($L$9="Adjusted 2018",Z24,IF($L$9="Adjusted 2019",AA24,""))</f>
        <v/>
      </c>
      <c r="AC24" s="16" t="str">
        <f>IF($L$13="Adjusted 2018",Z24,IF($L$13="Adjusted 2019",AA24,""))</f>
        <v/>
      </c>
      <c r="AD24" s="57" t="str">
        <f>IF(RIGHT($L$9,4)="2018",AB24,AC24)</f>
        <v/>
      </c>
      <c r="AE24" s="7" t="str">
        <f>IF(RIGHT($L$13,4)="2018",AB24,AC24)</f>
        <v/>
      </c>
      <c r="AF24" s="65" t="str">
        <f>IF(AND(K40="",K41="",K42="",K43="",K44="",K45="",K46=""),"",K40+K41+K42+K43+K44+K45+K46)</f>
        <v/>
      </c>
      <c r="AG24" s="65" t="str">
        <f>IF(AND(L40="",L41="",L42="",L43="",L44="",L45="",L46=""),"",L40+L41+L42+L43+L44+L45+L46)</f>
        <v/>
      </c>
    </row>
    <row r="25" spans="1:33" ht="172.95" customHeight="1" x14ac:dyDescent="0.3">
      <c r="B25" s="428"/>
      <c r="C25" s="429"/>
      <c r="D25" s="359"/>
      <c r="E25" s="359"/>
      <c r="F25" s="359"/>
      <c r="G25" s="360"/>
      <c r="H25" s="413"/>
      <c r="I25" s="414"/>
      <c r="J25" s="489"/>
      <c r="K25" s="489"/>
      <c r="L25" s="489"/>
      <c r="M25" s="54"/>
      <c r="N25" s="46" t="s">
        <v>3466</v>
      </c>
      <c r="O25" s="64" t="s">
        <v>3465</v>
      </c>
      <c r="P25" s="45" t="s">
        <v>3716</v>
      </c>
      <c r="Q25" s="45"/>
      <c r="R25" s="417" t="s">
        <v>3417</v>
      </c>
      <c r="S25" s="418"/>
      <c r="T25" s="87"/>
      <c r="U25" s="88"/>
      <c r="V25" s="59"/>
      <c r="Y25" s="7" t="s">
        <v>3464</v>
      </c>
      <c r="Z25" s="8">
        <f>H50</f>
        <v>0</v>
      </c>
      <c r="AA25" s="8">
        <f>J50</f>
        <v>0</v>
      </c>
      <c r="AB25" s="16" t="str">
        <f>IF($L$9="Adjusted 2018",Z25,IF($L$9="Adjusted 2019",AA25,""))</f>
        <v/>
      </c>
      <c r="AC25" s="16" t="str">
        <f>IF($L$13="Adjusted 2018",Z25,IF($L$13="Adjusted 2019",AA25,""))</f>
        <v/>
      </c>
      <c r="AD25" s="57" t="str">
        <f>IF(RIGHT($L$9,4)="2018",AB25,AC25)</f>
        <v/>
      </c>
      <c r="AE25" s="7" t="str">
        <f>IF(RIGHT($L$13,4)="2018",AB25,AC25)</f>
        <v/>
      </c>
      <c r="AF25" s="65" t="str">
        <f>IF(K50="","",K50)</f>
        <v/>
      </c>
      <c r="AG25" s="65" t="str">
        <f>IF(L50="","",L50)</f>
        <v/>
      </c>
    </row>
    <row r="26" spans="1:33" ht="52.2" customHeight="1" thickBot="1" x14ac:dyDescent="0.35">
      <c r="B26" s="263" t="s">
        <v>3492</v>
      </c>
      <c r="C26" s="385" t="s">
        <v>3495</v>
      </c>
      <c r="D26" s="385"/>
      <c r="E26" s="385"/>
      <c r="F26" s="385"/>
      <c r="G26" s="385"/>
      <c r="H26" s="358">
        <v>2018</v>
      </c>
      <c r="I26" s="358"/>
      <c r="J26" s="67">
        <v>2019</v>
      </c>
      <c r="K26" s="67" t="str">
        <f>K22</f>
        <v/>
      </c>
      <c r="L26" s="261" t="str">
        <f>L22</f>
        <v/>
      </c>
      <c r="M26" s="269"/>
      <c r="N26" s="80"/>
      <c r="O26" s="80"/>
      <c r="P26" s="66"/>
      <c r="Q26" s="66"/>
      <c r="R26" s="66"/>
      <c r="S26" s="270"/>
      <c r="T26" s="86"/>
      <c r="U26" s="86"/>
      <c r="V26" s="86"/>
      <c r="Y26" s="7" t="s">
        <v>3707</v>
      </c>
      <c r="Z26" s="8">
        <f>H50</f>
        <v>0</v>
      </c>
      <c r="AA26" s="8">
        <f>J50</f>
        <v>0</v>
      </c>
      <c r="AB26" s="16" t="str">
        <f>IF($L$9="Adjusted 2018",Z26,IF($L$9="Adjusted 2019",AA26,""))</f>
        <v/>
      </c>
      <c r="AC26" s="16" t="str">
        <f>IF($L$13="Adjusted 2018",Z26,IF($L$13="Adjusted 2019",AA26,""))</f>
        <v/>
      </c>
      <c r="AD26" s="57" t="str">
        <f>IF(RIGHT($L$9,4)="2018",AB26,AC26)</f>
        <v/>
      </c>
      <c r="AE26" s="7" t="str">
        <f>IF(RIGHT($L$13,4)="2018",AB26,AC26)</f>
        <v/>
      </c>
      <c r="AF26" s="65" t="str">
        <f>IF(K51="","",K51)</f>
        <v/>
      </c>
      <c r="AG26" s="65" t="str">
        <f>IF(L51="","",L51)</f>
        <v/>
      </c>
    </row>
    <row r="27" spans="1:33" ht="74.400000000000006" customHeight="1" x14ac:dyDescent="0.3">
      <c r="B27" s="386" t="s">
        <v>3136</v>
      </c>
      <c r="C27" s="387"/>
      <c r="D27" s="359" t="s">
        <v>3438</v>
      </c>
      <c r="E27" s="359"/>
      <c r="F27" s="359"/>
      <c r="G27" s="360"/>
      <c r="H27" s="419"/>
      <c r="I27" s="420"/>
      <c r="J27" s="366"/>
      <c r="K27" s="366"/>
      <c r="L27" s="366"/>
      <c r="M27" s="56" t="s">
        <v>3047</v>
      </c>
      <c r="N27" s="481" t="s">
        <v>3420</v>
      </c>
      <c r="O27" s="482"/>
      <c r="P27" s="490" t="s">
        <v>3047</v>
      </c>
      <c r="Q27" s="353" t="s">
        <v>3499</v>
      </c>
      <c r="R27" s="353"/>
      <c r="S27" s="354"/>
      <c r="T27" s="86"/>
      <c r="U27" s="86"/>
      <c r="V27" s="86"/>
      <c r="Y27" s="7" t="s">
        <v>3474</v>
      </c>
      <c r="Z27" s="8">
        <f t="shared" ref="Z27:AE27" si="4">SUM(Z19:Z26)</f>
        <v>0</v>
      </c>
      <c r="AA27" s="8">
        <f t="shared" si="4"/>
        <v>0</v>
      </c>
      <c r="AB27" s="106">
        <f>SUM(AB19:AB26)</f>
        <v>0</v>
      </c>
      <c r="AC27" s="16">
        <f t="shared" si="4"/>
        <v>0</v>
      </c>
      <c r="AD27" s="57">
        <f t="shared" si="4"/>
        <v>0</v>
      </c>
      <c r="AE27" s="57">
        <f t="shared" si="4"/>
        <v>0</v>
      </c>
    </row>
    <row r="28" spans="1:33" ht="42.6" customHeight="1" x14ac:dyDescent="0.3">
      <c r="A28" s="37"/>
      <c r="B28" s="388"/>
      <c r="C28" s="389"/>
      <c r="D28" s="361"/>
      <c r="E28" s="361"/>
      <c r="F28" s="361"/>
      <c r="G28" s="362"/>
      <c r="H28" s="421"/>
      <c r="I28" s="422"/>
      <c r="J28" s="367"/>
      <c r="K28" s="367"/>
      <c r="L28" s="367"/>
      <c r="M28" s="54" t="s">
        <v>3047</v>
      </c>
      <c r="N28" s="516" t="s">
        <v>3419</v>
      </c>
      <c r="O28" s="517"/>
      <c r="P28" s="491"/>
      <c r="Q28" s="353"/>
      <c r="R28" s="353"/>
      <c r="S28" s="354"/>
      <c r="T28" s="59"/>
      <c r="U28" s="59"/>
      <c r="V28" s="89"/>
      <c r="AC28" s="7" t="s">
        <v>3477</v>
      </c>
      <c r="AD28" s="57" t="s">
        <v>3483</v>
      </c>
      <c r="AE28" s="57"/>
      <c r="AF28" s="57"/>
      <c r="AG28" s="57"/>
    </row>
    <row r="29" spans="1:33" ht="45" customHeight="1" thickBot="1" x14ac:dyDescent="0.35">
      <c r="A29" s="37"/>
      <c r="B29" s="317" t="s">
        <v>3494</v>
      </c>
      <c r="C29" s="357" t="s">
        <v>3501</v>
      </c>
      <c r="D29" s="357"/>
      <c r="E29" s="357"/>
      <c r="F29" s="357"/>
      <c r="G29" s="125"/>
      <c r="H29" s="358">
        <v>2018</v>
      </c>
      <c r="I29" s="358"/>
      <c r="J29" s="67">
        <v>2019</v>
      </c>
      <c r="K29" s="67" t="str">
        <f>K26</f>
        <v/>
      </c>
      <c r="L29" s="261" t="str">
        <f>L26</f>
        <v/>
      </c>
      <c r="M29" s="269"/>
      <c r="N29" s="80"/>
      <c r="O29" s="80"/>
      <c r="P29" s="66"/>
      <c r="Q29" s="66"/>
      <c r="R29" s="66"/>
      <c r="S29" s="270"/>
      <c r="T29" s="59"/>
      <c r="U29" s="59"/>
      <c r="V29" s="59"/>
      <c r="Y29" s="7" t="s">
        <v>3709</v>
      </c>
      <c r="Z29" s="7" t="str">
        <f>IF(LEFT(H7,4)="2020",L10,"")</f>
        <v/>
      </c>
      <c r="AA29" s="7" t="str">
        <f>IF(LEFT(F15,4)="2020",L9,"")</f>
        <v/>
      </c>
      <c r="AB29" s="7">
        <f>IF(AND(LEFT(F15,4)="2020",RIGHT(L9,4)="2018"),SUM(Z19:Z25),IF(AND(LEFT(F15,4)="2020",RIGHT(L9,4)="2019"),SUM(AA19:AA25),0))</f>
        <v>0</v>
      </c>
      <c r="AC29" s="7" t="str">
        <f>IF(AND(AB29=0,'521A_entry'!H6=0),"",AB29+'521A_entry'!H6)</f>
        <v/>
      </c>
      <c r="AD29" s="57" t="str">
        <f>IF(LEFT(H7,4)="2021","",LEFT(L8,4))</f>
        <v/>
      </c>
      <c r="AE29" s="57" t="str">
        <f>_xlfn.IFNA(HLOOKUP(LEFT(Y29,4),$AF$17:$AH$18,2,FALSE),"")</f>
        <v/>
      </c>
      <c r="AF29" s="57"/>
      <c r="AG29" s="57"/>
    </row>
    <row r="30" spans="1:33" ht="31.95" customHeight="1" x14ac:dyDescent="0.3">
      <c r="A30" s="36"/>
      <c r="B30" s="355" t="s">
        <v>3137</v>
      </c>
      <c r="C30" s="356"/>
      <c r="D30" s="391" t="s">
        <v>3428</v>
      </c>
      <c r="E30" s="391"/>
      <c r="F30" s="391"/>
      <c r="G30" s="392"/>
      <c r="H30" s="519"/>
      <c r="I30" s="520"/>
      <c r="J30" s="287"/>
      <c r="K30" s="287"/>
      <c r="L30" s="287"/>
      <c r="M30" s="432"/>
      <c r="N30" s="433"/>
      <c r="O30" s="433"/>
      <c r="P30" s="438" t="s">
        <v>3470</v>
      </c>
      <c r="Q30" s="440" t="s">
        <v>3469</v>
      </c>
      <c r="R30" s="440"/>
      <c r="S30" s="441"/>
      <c r="T30" s="87"/>
      <c r="U30" s="87"/>
      <c r="V30" s="87"/>
      <c r="Y30" s="7" t="s">
        <v>3476</v>
      </c>
      <c r="Z30" s="121" t="str">
        <f>IF(LEFT(H7,4)="2021",L10,IF(LEFT(H11,4)="2021",L14,""))</f>
        <v/>
      </c>
      <c r="AA30" s="7" t="str">
        <f>IF(F15=Z13,L9,IF(F15=Z14,L13,""))</f>
        <v/>
      </c>
      <c r="AB30" s="7">
        <f>IF(AND(RIGHT(F15,4)="2021",RIGHT(L13,4)="2018"),SUM(Z19:Z25),IF(AND(RIGHT(F15,4)="2021",RIGHT(L13,4)="2019"),SUM(AA19:AA25),   IF(AND(RIGHT(F15,4)="2021",RIGHT(L9,4)="2018"),SUM(Z19:Z25),IF(AND(RIGHT(F15,4)="2021",RIGHT(L9,4)="2019"),SUM(AA19:AA25),0))))</f>
        <v>0</v>
      </c>
      <c r="AC30" s="7" t="str">
        <f>IF('521A_entry'!D7="2021",AB30+'521A_entry'!H7,IF('521A_entry'!D6="2021",AB30+'521A_entry'!H6,""))</f>
        <v/>
      </c>
      <c r="AD30" s="57" t="str">
        <f>IF(LEFT(H7,4)="2021",LEFT(L8,4),LEFT(L12,4))</f>
        <v/>
      </c>
      <c r="AE30" s="57" t="str">
        <f>_xlfn.IFNA(HLOOKUP(LEFT(Y30,4),$AF$17:$AH$18,2,FALSE),"")</f>
        <v/>
      </c>
    </row>
    <row r="31" spans="1:33" ht="28.95" customHeight="1" x14ac:dyDescent="0.3">
      <c r="B31" s="355" t="s">
        <v>3138</v>
      </c>
      <c r="C31" s="356"/>
      <c r="D31" s="391" t="s">
        <v>3429</v>
      </c>
      <c r="E31" s="391"/>
      <c r="F31" s="391"/>
      <c r="G31" s="392"/>
      <c r="H31" s="521"/>
      <c r="I31" s="522"/>
      <c r="J31" s="287"/>
      <c r="K31" s="287"/>
      <c r="L31" s="287"/>
      <c r="M31" s="434"/>
      <c r="N31" s="435"/>
      <c r="O31" s="435"/>
      <c r="P31" s="439"/>
      <c r="Q31" s="442"/>
      <c r="R31" s="442"/>
      <c r="S31" s="443"/>
      <c r="T31" s="59"/>
      <c r="U31" s="59"/>
      <c r="V31" s="83"/>
      <c r="Z31" s="57"/>
      <c r="AA31" s="57"/>
      <c r="AB31" s="57"/>
      <c r="AC31" s="57"/>
      <c r="AD31" s="57"/>
    </row>
    <row r="32" spans="1:33" ht="33.6" customHeight="1" x14ac:dyDescent="0.3">
      <c r="B32" s="355" t="s">
        <v>3502</v>
      </c>
      <c r="C32" s="356"/>
      <c r="D32" s="391" t="s">
        <v>3430</v>
      </c>
      <c r="E32" s="391"/>
      <c r="F32" s="391"/>
      <c r="G32" s="392"/>
      <c r="H32" s="521"/>
      <c r="I32" s="522"/>
      <c r="J32" s="287"/>
      <c r="K32" s="287"/>
      <c r="L32" s="287"/>
      <c r="M32" s="434"/>
      <c r="N32" s="435"/>
      <c r="O32" s="435"/>
      <c r="P32" s="47" t="s">
        <v>3047</v>
      </c>
      <c r="Q32" s="353" t="s">
        <v>3520</v>
      </c>
      <c r="R32" s="353"/>
      <c r="S32" s="354"/>
      <c r="T32" s="49"/>
      <c r="U32" s="59"/>
      <c r="V32" s="59"/>
      <c r="Z32" s="57"/>
      <c r="AA32" s="57"/>
      <c r="AB32" s="57"/>
      <c r="AC32" s="57"/>
      <c r="AD32" s="57"/>
    </row>
    <row r="33" spans="2:30" ht="54" customHeight="1" x14ac:dyDescent="0.3">
      <c r="B33" s="355" t="s">
        <v>3503</v>
      </c>
      <c r="C33" s="356"/>
      <c r="D33" s="391" t="s">
        <v>3427</v>
      </c>
      <c r="E33" s="391"/>
      <c r="F33" s="391"/>
      <c r="G33" s="392"/>
      <c r="H33" s="521"/>
      <c r="I33" s="522"/>
      <c r="J33" s="287"/>
      <c r="K33" s="287"/>
      <c r="L33" s="287"/>
      <c r="M33" s="434"/>
      <c r="N33" s="435"/>
      <c r="O33" s="435"/>
      <c r="P33" s="439" t="s">
        <v>3522</v>
      </c>
      <c r="Q33" s="442"/>
      <c r="R33" s="353" t="s">
        <v>3521</v>
      </c>
      <c r="S33" s="354"/>
      <c r="T33" s="59"/>
      <c r="U33" s="59"/>
      <c r="V33" s="83"/>
      <c r="Z33" s="57"/>
      <c r="AA33" s="57"/>
      <c r="AB33" s="57"/>
      <c r="AC33" s="57"/>
      <c r="AD33" s="57"/>
    </row>
    <row r="34" spans="2:30" ht="22.95" customHeight="1" x14ac:dyDescent="0.3">
      <c r="B34" s="355" t="s">
        <v>3504</v>
      </c>
      <c r="C34" s="356"/>
      <c r="D34" s="391" t="s">
        <v>3426</v>
      </c>
      <c r="E34" s="391"/>
      <c r="F34" s="391"/>
      <c r="G34" s="392"/>
      <c r="H34" s="518"/>
      <c r="I34" s="518"/>
      <c r="J34" s="287"/>
      <c r="K34" s="287"/>
      <c r="L34" s="287"/>
      <c r="M34" s="434"/>
      <c r="N34" s="435"/>
      <c r="O34" s="435"/>
      <c r="P34" s="439"/>
      <c r="Q34" s="442"/>
      <c r="R34" s="353"/>
      <c r="S34" s="354"/>
      <c r="T34" s="87"/>
      <c r="U34" s="87"/>
      <c r="V34" s="87"/>
      <c r="Z34" s="57"/>
      <c r="AA34" s="57"/>
      <c r="AB34" s="57"/>
      <c r="AC34" s="57"/>
      <c r="AD34" s="57"/>
    </row>
    <row r="35" spans="2:30" ht="36" customHeight="1" x14ac:dyDescent="0.3">
      <c r="B35" s="355" t="s">
        <v>3505</v>
      </c>
      <c r="C35" s="356"/>
      <c r="D35" s="391" t="s">
        <v>3713</v>
      </c>
      <c r="E35" s="391"/>
      <c r="F35" s="391"/>
      <c r="G35" s="392"/>
      <c r="H35" s="518"/>
      <c r="I35" s="518"/>
      <c r="J35" s="287"/>
      <c r="K35" s="287"/>
      <c r="L35" s="287"/>
      <c r="M35" s="434"/>
      <c r="N35" s="435"/>
      <c r="O35" s="435"/>
      <c r="P35" s="439"/>
      <c r="Q35" s="442"/>
      <c r="R35" s="353"/>
      <c r="S35" s="354"/>
      <c r="T35" s="87"/>
      <c r="U35" s="87"/>
      <c r="V35" s="87"/>
      <c r="Z35" s="57"/>
      <c r="AA35" s="57"/>
      <c r="AB35" s="57"/>
      <c r="AC35" s="57"/>
      <c r="AD35" s="57"/>
    </row>
    <row r="36" spans="2:30" ht="69.599999999999994" customHeight="1" x14ac:dyDescent="0.3">
      <c r="B36" s="355" t="s">
        <v>3714</v>
      </c>
      <c r="C36" s="356"/>
      <c r="D36" s="391" t="s">
        <v>3425</v>
      </c>
      <c r="E36" s="391"/>
      <c r="F36" s="391"/>
      <c r="G36" s="392"/>
      <c r="H36" s="494"/>
      <c r="I36" s="494"/>
      <c r="J36" s="288"/>
      <c r="K36" s="323"/>
      <c r="L36" s="323"/>
      <c r="M36" s="436"/>
      <c r="N36" s="437"/>
      <c r="O36" s="437"/>
      <c r="P36" s="491"/>
      <c r="Q36" s="533"/>
      <c r="R36" s="516"/>
      <c r="S36" s="517"/>
      <c r="T36" s="59"/>
      <c r="U36" s="59"/>
      <c r="V36" s="45"/>
      <c r="Z36" s="57"/>
      <c r="AA36" s="57"/>
      <c r="AB36" s="57"/>
      <c r="AC36" s="57"/>
      <c r="AD36" s="57"/>
    </row>
    <row r="37" spans="2:30" ht="52.95" customHeight="1" thickBot="1" x14ac:dyDescent="0.35">
      <c r="B37" s="317" t="s">
        <v>3507</v>
      </c>
      <c r="C37" s="425" t="s">
        <v>3506</v>
      </c>
      <c r="D37" s="425"/>
      <c r="E37" s="425"/>
      <c r="F37" s="425"/>
      <c r="G37" s="277"/>
      <c r="H37" s="358">
        <v>2018</v>
      </c>
      <c r="I37" s="358"/>
      <c r="J37" s="67">
        <v>2019</v>
      </c>
      <c r="K37" s="67" t="str">
        <f>K29</f>
        <v/>
      </c>
      <c r="L37" s="261" t="str">
        <f>L29</f>
        <v/>
      </c>
      <c r="M37" s="269"/>
      <c r="N37" s="80"/>
      <c r="O37" s="80"/>
      <c r="P37" s="66"/>
      <c r="Q37" s="66"/>
      <c r="R37" s="66"/>
      <c r="S37" s="270"/>
      <c r="T37" s="45"/>
      <c r="U37" s="45"/>
      <c r="V37" s="45"/>
      <c r="Z37" s="57"/>
      <c r="AA37" s="57"/>
      <c r="AB37" s="57"/>
      <c r="AC37" s="57"/>
      <c r="AD37" s="57"/>
    </row>
    <row r="38" spans="2:30" ht="111" customHeight="1" thickBot="1" x14ac:dyDescent="0.35">
      <c r="B38" s="426" t="s">
        <v>3139</v>
      </c>
      <c r="C38" s="427"/>
      <c r="D38" s="393" t="s">
        <v>3705</v>
      </c>
      <c r="E38" s="393"/>
      <c r="F38" s="393"/>
      <c r="G38" s="394"/>
      <c r="H38" s="531"/>
      <c r="I38" s="532"/>
      <c r="J38" s="289"/>
      <c r="K38" s="289"/>
      <c r="L38" s="289"/>
      <c r="M38" s="245" t="s">
        <v>3711</v>
      </c>
      <c r="N38" s="512" t="s">
        <v>3706</v>
      </c>
      <c r="O38" s="513"/>
      <c r="P38" s="444"/>
      <c r="Q38" s="445"/>
      <c r="R38" s="445"/>
      <c r="S38" s="446"/>
      <c r="T38" s="45"/>
      <c r="U38" s="45"/>
      <c r="V38" s="45"/>
      <c r="Z38" s="57"/>
      <c r="AA38" s="57"/>
      <c r="AB38" s="57"/>
      <c r="AC38" s="57"/>
      <c r="AD38" s="57"/>
    </row>
    <row r="39" spans="2:30" ht="41.4" customHeight="1" thickBot="1" x14ac:dyDescent="0.35">
      <c r="B39" s="318" t="s">
        <v>3508</v>
      </c>
      <c r="C39" s="523" t="s">
        <v>3498</v>
      </c>
      <c r="D39" s="523"/>
      <c r="E39" s="523"/>
      <c r="F39" s="523"/>
      <c r="G39" s="53"/>
      <c r="H39" s="453">
        <v>2018</v>
      </c>
      <c r="I39" s="453"/>
      <c r="J39" s="67">
        <v>2019</v>
      </c>
      <c r="K39" s="67" t="str">
        <f>K37</f>
        <v/>
      </c>
      <c r="L39" s="261" t="str">
        <f>L37</f>
        <v/>
      </c>
      <c r="M39" s="271"/>
      <c r="N39" s="69"/>
      <c r="O39" s="69"/>
      <c r="P39" s="66"/>
      <c r="Q39" s="66"/>
      <c r="R39" s="66"/>
      <c r="S39" s="270"/>
      <c r="T39" s="45"/>
      <c r="U39" s="45"/>
      <c r="V39" s="45"/>
      <c r="Z39" s="57"/>
      <c r="AA39" s="57"/>
      <c r="AB39" s="57"/>
      <c r="AC39" s="57"/>
      <c r="AD39" s="57"/>
    </row>
    <row r="40" spans="2:30" ht="40.200000000000003" customHeight="1" x14ac:dyDescent="0.3">
      <c r="B40" s="467" t="s">
        <v>3140</v>
      </c>
      <c r="C40" s="468"/>
      <c r="D40" s="465" t="s">
        <v>3666</v>
      </c>
      <c r="E40" s="465"/>
      <c r="F40" s="465"/>
      <c r="G40" s="466"/>
      <c r="H40" s="458"/>
      <c r="I40" s="458"/>
      <c r="J40" s="290"/>
      <c r="K40" s="290"/>
      <c r="L40" s="290"/>
      <c r="M40" s="495"/>
      <c r="N40" s="496"/>
      <c r="O40" s="497"/>
      <c r="P40" s="447"/>
      <c r="Q40" s="448"/>
      <c r="R40" s="448"/>
      <c r="S40" s="449"/>
      <c r="T40" s="45"/>
      <c r="U40" s="45"/>
      <c r="V40" s="45"/>
      <c r="Z40" s="57"/>
      <c r="AA40" s="57"/>
      <c r="AB40" s="57"/>
      <c r="AC40" s="57"/>
      <c r="AD40" s="57"/>
    </row>
    <row r="41" spans="2:30" ht="52.95" customHeight="1" x14ac:dyDescent="0.3">
      <c r="B41" s="467" t="s">
        <v>3578</v>
      </c>
      <c r="C41" s="468"/>
      <c r="D41" s="465" t="s">
        <v>3515</v>
      </c>
      <c r="E41" s="465"/>
      <c r="F41" s="465"/>
      <c r="G41" s="466"/>
      <c r="H41" s="458"/>
      <c r="I41" s="458"/>
      <c r="J41" s="290"/>
      <c r="K41" s="290"/>
      <c r="L41" s="290"/>
      <c r="M41" s="498"/>
      <c r="N41" s="499"/>
      <c r="O41" s="500"/>
      <c r="P41" s="450"/>
      <c r="Q41" s="451"/>
      <c r="R41" s="451"/>
      <c r="S41" s="452"/>
      <c r="T41" s="45"/>
      <c r="U41" s="45"/>
      <c r="V41" s="45"/>
      <c r="Z41" s="57"/>
      <c r="AA41" s="57"/>
      <c r="AB41" s="57"/>
      <c r="AC41" s="57"/>
      <c r="AD41" s="57"/>
    </row>
    <row r="42" spans="2:30" ht="59.4" customHeight="1" x14ac:dyDescent="0.3">
      <c r="B42" s="467" t="s">
        <v>3509</v>
      </c>
      <c r="C42" s="468"/>
      <c r="D42" s="465" t="s">
        <v>3744</v>
      </c>
      <c r="E42" s="465"/>
      <c r="F42" s="465"/>
      <c r="G42" s="466"/>
      <c r="H42" s="458"/>
      <c r="I42" s="458"/>
      <c r="J42" s="290"/>
      <c r="K42" s="290"/>
      <c r="L42" s="290"/>
      <c r="M42" s="498"/>
      <c r="N42" s="499"/>
      <c r="O42" s="500"/>
      <c r="P42" s="450"/>
      <c r="Q42" s="451"/>
      <c r="R42" s="451"/>
      <c r="S42" s="452"/>
      <c r="T42" s="45"/>
      <c r="U42" s="45"/>
      <c r="V42" s="45"/>
      <c r="Z42" s="57"/>
      <c r="AA42" s="57"/>
      <c r="AB42" s="57"/>
      <c r="AC42" s="57"/>
      <c r="AD42" s="57"/>
    </row>
    <row r="43" spans="2:30" ht="38.4" customHeight="1" x14ac:dyDescent="0.3">
      <c r="B43" s="467" t="s">
        <v>3579</v>
      </c>
      <c r="C43" s="468"/>
      <c r="D43" s="465" t="s">
        <v>3667</v>
      </c>
      <c r="E43" s="465"/>
      <c r="F43" s="465"/>
      <c r="G43" s="466"/>
      <c r="H43" s="458"/>
      <c r="I43" s="458"/>
      <c r="J43" s="290"/>
      <c r="K43" s="290"/>
      <c r="L43" s="290"/>
      <c r="M43" s="498"/>
      <c r="N43" s="499"/>
      <c r="O43" s="500"/>
      <c r="P43" s="450"/>
      <c r="Q43" s="451"/>
      <c r="R43" s="451"/>
      <c r="S43" s="452"/>
      <c r="T43" s="45"/>
      <c r="U43" s="45"/>
      <c r="V43" s="45"/>
      <c r="Z43" s="57"/>
      <c r="AA43" s="57"/>
      <c r="AB43" s="57"/>
      <c r="AC43" s="57"/>
      <c r="AD43" s="57"/>
    </row>
    <row r="44" spans="2:30" ht="29.4" customHeight="1" x14ac:dyDescent="0.3">
      <c r="B44" s="467" t="s">
        <v>3580</v>
      </c>
      <c r="C44" s="468"/>
      <c r="D44" s="465" t="s">
        <v>3658</v>
      </c>
      <c r="E44" s="465"/>
      <c r="F44" s="465"/>
      <c r="G44" s="466"/>
      <c r="H44" s="458"/>
      <c r="I44" s="458"/>
      <c r="J44" s="290"/>
      <c r="K44" s="290"/>
      <c r="L44" s="290"/>
      <c r="M44" s="498"/>
      <c r="N44" s="499"/>
      <c r="O44" s="500"/>
      <c r="P44" s="450"/>
      <c r="Q44" s="451"/>
      <c r="R44" s="451"/>
      <c r="S44" s="452"/>
      <c r="T44" s="87"/>
      <c r="U44" s="87"/>
      <c r="V44" s="87"/>
      <c r="Z44" s="57"/>
      <c r="AA44" s="57"/>
      <c r="AB44" s="57"/>
      <c r="AC44" s="57"/>
      <c r="AD44" s="57"/>
    </row>
    <row r="45" spans="2:30" ht="39" customHeight="1" x14ac:dyDescent="0.3">
      <c r="B45" s="467" t="s">
        <v>3581</v>
      </c>
      <c r="C45" s="468"/>
      <c r="D45" s="465" t="s">
        <v>3432</v>
      </c>
      <c r="E45" s="465"/>
      <c r="F45" s="465"/>
      <c r="G45" s="466"/>
      <c r="H45" s="458"/>
      <c r="I45" s="458"/>
      <c r="J45" s="290"/>
      <c r="K45" s="290"/>
      <c r="L45" s="290"/>
      <c r="M45" s="498"/>
      <c r="N45" s="499"/>
      <c r="O45" s="500"/>
      <c r="P45" s="450"/>
      <c r="Q45" s="451"/>
      <c r="R45" s="451"/>
      <c r="S45" s="452"/>
      <c r="T45" s="45"/>
      <c r="U45" s="45"/>
      <c r="V45" s="45"/>
      <c r="Z45" s="57"/>
      <c r="AA45" s="57"/>
      <c r="AB45" s="57"/>
      <c r="AC45" s="57"/>
      <c r="AD45" s="57"/>
    </row>
    <row r="46" spans="2:30" ht="82.2" customHeight="1" x14ac:dyDescent="0.3">
      <c r="B46" s="467" t="s">
        <v>3510</v>
      </c>
      <c r="C46" s="468"/>
      <c r="D46" s="465" t="s">
        <v>3514</v>
      </c>
      <c r="E46" s="465"/>
      <c r="F46" s="465"/>
      <c r="G46" s="466"/>
      <c r="H46" s="458"/>
      <c r="I46" s="458"/>
      <c r="J46" s="290"/>
      <c r="K46" s="290"/>
      <c r="L46" s="290"/>
      <c r="M46" s="501"/>
      <c r="N46" s="502"/>
      <c r="O46" s="503"/>
      <c r="P46" s="450"/>
      <c r="Q46" s="451"/>
      <c r="R46" s="451"/>
      <c r="S46" s="452"/>
      <c r="T46" s="87"/>
      <c r="U46" s="87"/>
      <c r="V46" s="87"/>
      <c r="Z46" s="57"/>
      <c r="AA46" s="57"/>
      <c r="AB46" s="57"/>
      <c r="AC46" s="57"/>
      <c r="AD46" s="57"/>
    </row>
    <row r="47" spans="2:30" ht="39.6" customHeight="1" thickBot="1" x14ac:dyDescent="0.35">
      <c r="B47" s="319" t="s">
        <v>3511</v>
      </c>
      <c r="C47" s="538" t="s">
        <v>3497</v>
      </c>
      <c r="D47" s="538"/>
      <c r="E47" s="538"/>
      <c r="F47" s="538"/>
      <c r="G47" s="538"/>
      <c r="H47" s="358">
        <v>2018</v>
      </c>
      <c r="I47" s="358"/>
      <c r="J47" s="67">
        <v>2019</v>
      </c>
      <c r="K47" s="67" t="str">
        <f>K39</f>
        <v/>
      </c>
      <c r="L47" s="261" t="str">
        <f>L39</f>
        <v/>
      </c>
      <c r="M47" s="269"/>
      <c r="N47" s="80"/>
      <c r="O47" s="80"/>
      <c r="P47" s="66"/>
      <c r="Q47" s="66"/>
      <c r="R47" s="66"/>
      <c r="S47" s="270"/>
      <c r="T47" s="45"/>
      <c r="U47" s="59"/>
      <c r="V47" s="59"/>
      <c r="Z47" s="57"/>
      <c r="AA47" s="57"/>
      <c r="AB47" s="57"/>
      <c r="AC47" s="57"/>
      <c r="AD47" s="57"/>
    </row>
    <row r="48" spans="2:30" ht="49.95" customHeight="1" thickBot="1" x14ac:dyDescent="0.35">
      <c r="B48" s="463" t="s">
        <v>3141</v>
      </c>
      <c r="C48" s="464"/>
      <c r="D48" s="539" t="s">
        <v>3434</v>
      </c>
      <c r="E48" s="539"/>
      <c r="F48" s="539"/>
      <c r="G48" s="540"/>
      <c r="H48" s="477"/>
      <c r="I48" s="478"/>
      <c r="J48" s="291"/>
      <c r="K48" s="291"/>
      <c r="L48" s="291"/>
      <c r="M48" s="81"/>
      <c r="N48" s="82"/>
      <c r="O48" s="82"/>
      <c r="P48" s="90"/>
      <c r="Q48" s="90"/>
      <c r="R48" s="90"/>
      <c r="S48" s="272"/>
      <c r="T48" s="45"/>
      <c r="U48" s="59"/>
      <c r="V48" s="59"/>
      <c r="Z48" s="57"/>
      <c r="AA48" s="57"/>
      <c r="AB48" s="57"/>
      <c r="AC48" s="57"/>
      <c r="AD48" s="57"/>
    </row>
    <row r="49" spans="2:30" ht="76.2" customHeight="1" thickBot="1" x14ac:dyDescent="0.35">
      <c r="B49" s="264" t="s">
        <v>3512</v>
      </c>
      <c r="C49" s="462" t="s">
        <v>3496</v>
      </c>
      <c r="D49" s="462"/>
      <c r="E49" s="462"/>
      <c r="F49" s="462"/>
      <c r="G49" s="55"/>
      <c r="H49" s="358">
        <v>2018</v>
      </c>
      <c r="I49" s="358"/>
      <c r="J49" s="67">
        <v>2019</v>
      </c>
      <c r="K49" s="67" t="str">
        <f>K47</f>
        <v/>
      </c>
      <c r="L49" s="261" t="str">
        <f>L47</f>
        <v/>
      </c>
      <c r="M49" s="271"/>
      <c r="N49" s="69"/>
      <c r="O49" s="69"/>
      <c r="P49" s="66"/>
      <c r="Q49" s="66"/>
      <c r="R49" s="66"/>
      <c r="S49" s="270"/>
      <c r="T49" s="45"/>
      <c r="U49" s="59"/>
      <c r="V49" s="59"/>
      <c r="Z49" s="57"/>
      <c r="AA49" s="57"/>
      <c r="AB49" s="57"/>
      <c r="AC49" s="57"/>
      <c r="AD49" s="57"/>
    </row>
    <row r="50" spans="2:30" ht="50.4" customHeight="1" x14ac:dyDescent="0.3">
      <c r="B50" s="534" t="s">
        <v>3421</v>
      </c>
      <c r="C50" s="535"/>
      <c r="D50" s="469" t="s">
        <v>3435</v>
      </c>
      <c r="E50" s="469"/>
      <c r="F50" s="469"/>
      <c r="G50" s="470"/>
      <c r="H50" s="454"/>
      <c r="I50" s="455"/>
      <c r="J50" s="492"/>
      <c r="K50" s="492"/>
      <c r="L50" s="492"/>
      <c r="M50" s="511" t="s">
        <v>3132</v>
      </c>
      <c r="N50" s="504"/>
      <c r="O50" s="505"/>
      <c r="P50" s="448" t="s">
        <v>3708</v>
      </c>
      <c r="Q50" s="504" t="s">
        <v>3422</v>
      </c>
      <c r="R50" s="504"/>
      <c r="S50" s="505"/>
      <c r="T50" s="45"/>
      <c r="U50" s="45"/>
      <c r="V50" s="45"/>
    </row>
    <row r="51" spans="2:30" ht="202.2" customHeight="1" thickBot="1" x14ac:dyDescent="0.35">
      <c r="B51" s="536"/>
      <c r="C51" s="537"/>
      <c r="D51" s="471"/>
      <c r="E51" s="471"/>
      <c r="F51" s="471"/>
      <c r="G51" s="472"/>
      <c r="H51" s="456"/>
      <c r="I51" s="457"/>
      <c r="J51" s="493"/>
      <c r="K51" s="493"/>
      <c r="L51" s="493"/>
      <c r="M51" s="108" t="s">
        <v>3047</v>
      </c>
      <c r="N51" s="509" t="s">
        <v>3131</v>
      </c>
      <c r="O51" s="510"/>
      <c r="P51" s="508"/>
      <c r="Q51" s="506"/>
      <c r="R51" s="506"/>
      <c r="S51" s="507"/>
      <c r="T51" s="45"/>
      <c r="U51" s="45"/>
      <c r="V51" s="45"/>
    </row>
    <row r="52" spans="2:30" ht="46.95" customHeight="1" thickBot="1" x14ac:dyDescent="0.35">
      <c r="B52" s="262" t="s">
        <v>3513</v>
      </c>
      <c r="C52" s="461" t="s">
        <v>3601</v>
      </c>
      <c r="D52" s="461"/>
      <c r="E52" s="461"/>
      <c r="F52" s="461"/>
      <c r="G52" s="282"/>
      <c r="H52" s="358">
        <v>2018</v>
      </c>
      <c r="I52" s="358"/>
      <c r="J52" s="67">
        <v>2019</v>
      </c>
      <c r="K52" s="67" t="str">
        <f>K49</f>
        <v/>
      </c>
      <c r="L52" s="261" t="str">
        <f>L49</f>
        <v/>
      </c>
      <c r="M52" s="271"/>
      <c r="N52" s="69"/>
      <c r="O52" s="69"/>
      <c r="P52" s="66"/>
      <c r="Q52" s="66"/>
      <c r="R52" s="66"/>
      <c r="S52" s="270"/>
      <c r="T52" s="45"/>
      <c r="U52" s="45"/>
      <c r="V52" s="45"/>
    </row>
    <row r="53" spans="2:30" ht="33.6" customHeight="1" thickBot="1" x14ac:dyDescent="0.35">
      <c r="B53" s="459" t="s">
        <v>3439</v>
      </c>
      <c r="C53" s="460"/>
      <c r="D53" s="473" t="s">
        <v>3080</v>
      </c>
      <c r="E53" s="473"/>
      <c r="F53" s="473"/>
      <c r="G53" s="474"/>
      <c r="H53" s="475">
        <f>_xlfn.IFNA(HLOOKUP('Gross Rev Wrksht'!H52,'521A_entry'!$T$5:$U$8,4,FALSE),"")</f>
        <v>0</v>
      </c>
      <c r="I53" s="476"/>
      <c r="J53" s="281">
        <f>_xlfn.IFNA(HLOOKUP(J52,'521A_entry'!$T$5:$U$9,4,FALSE),"")</f>
        <v>0</v>
      </c>
      <c r="K53" s="231"/>
      <c r="L53" s="231"/>
      <c r="M53" s="528"/>
      <c r="N53" s="529"/>
      <c r="O53" s="530"/>
      <c r="P53" s="103"/>
      <c r="Q53" s="104"/>
      <c r="R53" s="104"/>
      <c r="S53" s="273"/>
      <c r="T53" s="45"/>
      <c r="U53" s="45"/>
      <c r="V53" s="45"/>
    </row>
    <row r="54" spans="2:30" ht="30.6" customHeight="1" x14ac:dyDescent="0.3">
      <c r="B54" s="543" t="s">
        <v>3423</v>
      </c>
      <c r="C54" s="544"/>
      <c r="D54" s="544"/>
      <c r="E54" s="544"/>
      <c r="F54" s="544"/>
      <c r="G54" s="280"/>
      <c r="H54" s="541">
        <f>H53+H50+H46+H45+H44+H43+H42+H41+H40+H38+H36+H34+H33+H32+H31+H30+H27+H23+H20</f>
        <v>0</v>
      </c>
      <c r="I54" s="542"/>
      <c r="J54" s="265">
        <f>J53+J50+J46+J45+J44+J43+J42+J41+J40+J38+J36+J34+J33+J32+J31+J30+J27+J23+J20</f>
        <v>0</v>
      </c>
      <c r="K54" s="265">
        <f>K53+K50+K46+K45+K44+K43+K42+K41+K40+K38+K36+K34+K33+K32+K31+K30+K27+K23+K20</f>
        <v>0</v>
      </c>
      <c r="L54" s="265">
        <f>L53+L50+L46+L45+L44+L43+L42+L41+L40+L38+L36+L34+L33+L32+L31+L30+L27+L23+L20</f>
        <v>0</v>
      </c>
      <c r="M54" s="525"/>
      <c r="N54" s="526"/>
      <c r="O54" s="527"/>
      <c r="P54" s="274"/>
      <c r="Q54" s="275"/>
      <c r="R54" s="275"/>
      <c r="S54" s="276"/>
      <c r="T54" s="45"/>
      <c r="U54" s="45"/>
      <c r="V54" s="45"/>
    </row>
    <row r="55" spans="2:30" ht="36.6" customHeight="1" x14ac:dyDescent="0.3">
      <c r="O55" s="10"/>
      <c r="P55" s="10"/>
      <c r="Q55" s="10"/>
      <c r="R55" s="10"/>
      <c r="S55" s="10"/>
      <c r="T55" s="87"/>
      <c r="U55" s="87"/>
      <c r="V55" s="87"/>
    </row>
    <row r="56" spans="2:30" ht="36" customHeight="1" x14ac:dyDescent="0.3">
      <c r="F56" s="58"/>
      <c r="G56" s="58"/>
      <c r="H56" s="58"/>
      <c r="I56" s="59"/>
      <c r="J56" s="59"/>
      <c r="K56" s="279"/>
      <c r="L56" s="279"/>
      <c r="M56" s="59"/>
      <c r="N56" s="59"/>
      <c r="O56" s="279"/>
      <c r="P56" s="59"/>
      <c r="Q56" s="59"/>
      <c r="R56" s="59"/>
      <c r="S56" s="59"/>
      <c r="T56" s="45"/>
      <c r="U56" s="45"/>
      <c r="V56" s="45"/>
    </row>
    <row r="57" spans="2:30" ht="112.95" customHeight="1" x14ac:dyDescent="0.3">
      <c r="F57" s="59"/>
      <c r="G57" s="59"/>
      <c r="H57" s="60"/>
      <c r="I57" s="59"/>
      <c r="J57" s="59"/>
      <c r="K57" s="61"/>
      <c r="L57" s="61"/>
      <c r="M57" s="59"/>
      <c r="N57" s="59"/>
      <c r="O57" s="61"/>
      <c r="P57" s="62"/>
      <c r="Q57" s="62"/>
      <c r="R57" s="62"/>
      <c r="S57" s="278"/>
      <c r="T57" s="87"/>
      <c r="U57" s="87"/>
      <c r="V57" s="87"/>
    </row>
    <row r="58" spans="2:30" ht="40.950000000000003" customHeight="1" x14ac:dyDescent="0.3">
      <c r="F58" s="59"/>
      <c r="G58" s="59"/>
      <c r="H58" s="59"/>
      <c r="I58" s="59"/>
      <c r="J58" s="59"/>
      <c r="K58" s="63"/>
      <c r="L58" s="63"/>
      <c r="M58" s="63"/>
      <c r="N58" s="63"/>
      <c r="O58" s="63"/>
      <c r="P58" s="59"/>
      <c r="Q58" s="59"/>
      <c r="R58" s="59"/>
      <c r="S58" s="59"/>
      <c r="T58" s="59"/>
      <c r="U58" s="59"/>
      <c r="V58" s="45"/>
    </row>
    <row r="59" spans="2:30" ht="76.2" customHeight="1" x14ac:dyDescent="0.3">
      <c r="F59" s="59"/>
      <c r="G59" s="59"/>
      <c r="H59" s="59"/>
      <c r="I59" s="59"/>
      <c r="J59" s="59"/>
      <c r="K59" s="59"/>
      <c r="L59" s="59"/>
      <c r="M59" s="59"/>
      <c r="N59" s="59"/>
      <c r="O59" s="59"/>
      <c r="P59" s="59"/>
      <c r="Q59" s="59"/>
      <c r="R59" s="59"/>
      <c r="S59" s="59"/>
      <c r="T59" s="45"/>
      <c r="U59" s="45"/>
      <c r="V59" s="45"/>
    </row>
    <row r="60" spans="2:30" ht="51" customHeight="1" x14ac:dyDescent="0.3">
      <c r="F60" s="59"/>
      <c r="G60" s="59"/>
      <c r="H60" s="59"/>
      <c r="I60" s="59"/>
      <c r="J60" s="59"/>
      <c r="K60" s="59"/>
      <c r="L60" s="59"/>
      <c r="M60" s="59"/>
      <c r="N60" s="59"/>
      <c r="O60" s="59"/>
      <c r="P60" s="59"/>
      <c r="Q60" s="59"/>
      <c r="R60" s="59"/>
      <c r="S60" s="59"/>
      <c r="T60" s="87"/>
      <c r="U60" s="87"/>
      <c r="V60" s="87"/>
    </row>
    <row r="61" spans="2:30" ht="51" customHeight="1" x14ac:dyDescent="0.3">
      <c r="F61" s="59"/>
      <c r="G61" s="59"/>
      <c r="H61" s="59"/>
      <c r="I61" s="59"/>
      <c r="J61" s="59"/>
      <c r="K61" s="59"/>
      <c r="L61" s="59"/>
      <c r="M61" s="59"/>
      <c r="N61" s="59"/>
      <c r="O61" s="59"/>
      <c r="P61" s="59"/>
      <c r="Q61" s="59"/>
      <c r="R61" s="59"/>
      <c r="S61" s="59"/>
      <c r="T61" s="45"/>
      <c r="U61" s="45"/>
      <c r="V61" s="45"/>
    </row>
    <row r="62" spans="2:30" ht="39" customHeight="1" x14ac:dyDescent="0.3">
      <c r="F62" s="59"/>
      <c r="G62" s="59"/>
      <c r="H62" s="59"/>
      <c r="I62" s="59"/>
      <c r="J62" s="59"/>
      <c r="K62" s="59"/>
      <c r="L62" s="59"/>
      <c r="M62" s="59"/>
      <c r="N62" s="59"/>
      <c r="O62" s="59"/>
      <c r="P62" s="59"/>
      <c r="Q62" s="59"/>
      <c r="R62" s="59"/>
      <c r="S62" s="59"/>
      <c r="T62" s="45"/>
      <c r="U62" s="45"/>
      <c r="V62" s="45"/>
    </row>
    <row r="63" spans="2:30" ht="46.2" customHeight="1" x14ac:dyDescent="0.3">
      <c r="I63" s="232"/>
      <c r="J63" s="232"/>
      <c r="K63" s="232"/>
      <c r="L63" s="232"/>
      <c r="M63" s="232"/>
      <c r="N63" s="232"/>
      <c r="O63" s="232"/>
      <c r="P63" s="232"/>
      <c r="T63" s="10"/>
      <c r="U63" s="10"/>
      <c r="V63" s="10"/>
    </row>
    <row r="64" spans="2:30" ht="46.2" customHeight="1" x14ac:dyDescent="0.3">
      <c r="I64" s="232"/>
      <c r="J64" s="232"/>
      <c r="K64" s="232"/>
      <c r="L64" s="232"/>
      <c r="M64" s="232"/>
      <c r="N64" s="232"/>
      <c r="O64" s="232"/>
      <c r="P64" s="232"/>
      <c r="T64" s="59"/>
      <c r="U64" s="59"/>
      <c r="V64" s="59"/>
    </row>
    <row r="65" spans="5:22" x14ac:dyDescent="0.3">
      <c r="I65" s="232"/>
      <c r="J65" s="232"/>
      <c r="K65" s="232"/>
      <c r="L65" s="232"/>
      <c r="M65" s="232"/>
      <c r="N65" s="232"/>
      <c r="O65" s="232"/>
      <c r="P65" s="232"/>
      <c r="T65" s="278"/>
      <c r="U65" s="278"/>
      <c r="V65" s="278"/>
    </row>
    <row r="66" spans="5:22" x14ac:dyDescent="0.3">
      <c r="I66" s="232"/>
      <c r="J66" s="232"/>
      <c r="K66" s="232"/>
      <c r="L66" s="232"/>
      <c r="M66" s="232"/>
      <c r="N66" s="232"/>
      <c r="O66" s="232"/>
      <c r="P66" s="232"/>
      <c r="T66" s="59"/>
      <c r="U66" s="59"/>
      <c r="V66" s="59"/>
    </row>
    <row r="67" spans="5:22" x14ac:dyDescent="0.3">
      <c r="I67" s="232"/>
      <c r="J67" s="232"/>
      <c r="K67" s="232"/>
      <c r="L67" s="232"/>
      <c r="M67" s="232"/>
      <c r="N67" s="232"/>
      <c r="O67" s="232"/>
      <c r="P67" s="232"/>
      <c r="T67" s="59"/>
      <c r="U67" s="59"/>
      <c r="V67" s="59"/>
    </row>
    <row r="68" spans="5:22" x14ac:dyDescent="0.3">
      <c r="I68" s="232"/>
      <c r="J68" s="232"/>
      <c r="K68" s="232"/>
      <c r="L68" s="232"/>
      <c r="M68" s="232"/>
      <c r="N68" s="232"/>
      <c r="O68" s="232"/>
      <c r="P68" s="232"/>
      <c r="T68" s="59"/>
      <c r="U68" s="59"/>
      <c r="V68" s="59"/>
    </row>
    <row r="69" spans="5:22" x14ac:dyDescent="0.3">
      <c r="I69" s="232"/>
      <c r="J69" s="232"/>
      <c r="K69" s="233"/>
      <c r="L69" s="233"/>
      <c r="M69" s="233"/>
      <c r="N69" s="233"/>
      <c r="O69" s="233"/>
      <c r="P69" s="233"/>
      <c r="T69" s="59"/>
      <c r="U69" s="59"/>
      <c r="V69" s="59"/>
    </row>
    <row r="70" spans="5:22" x14ac:dyDescent="0.3">
      <c r="T70" s="59"/>
      <c r="U70" s="59"/>
      <c r="V70" s="59"/>
    </row>
    <row r="74" spans="5:22" x14ac:dyDescent="0.3">
      <c r="E74" s="225"/>
      <c r="F74" s="225"/>
      <c r="G74" s="225"/>
      <c r="H74" s="225"/>
      <c r="I74" s="225"/>
      <c r="J74" s="225"/>
      <c r="K74" s="225"/>
      <c r="L74" s="225"/>
      <c r="M74" s="225"/>
      <c r="N74" s="225"/>
      <c r="O74" s="225"/>
    </row>
  </sheetData>
  <sheetProtection algorithmName="SHA-512" hashValue="Yhd4PE3F38BU19qxzX6H4f9mAQQoT/rSyFXIoBUKqyrUWLTxQy1HoMDq8lKEcOnzNy9DX8lqQEXrRnNotj5FZQ==" saltValue="ArRs0xEhY95+uYZ7xvRWQw==" spinCount="100000" sheet="1" objects="1" scenarios="1" selectLockedCells="1"/>
  <mergeCells count="169">
    <mergeCell ref="B3:L4"/>
    <mergeCell ref="N6:V6"/>
    <mergeCell ref="H34:I34"/>
    <mergeCell ref="M20:M21"/>
    <mergeCell ref="M22:O22"/>
    <mergeCell ref="N20:O20"/>
    <mergeCell ref="M17:S17"/>
    <mergeCell ref="H7:L7"/>
    <mergeCell ref="I8:K8"/>
    <mergeCell ref="B8:D8"/>
    <mergeCell ref="B9:D9"/>
    <mergeCell ref="B12:D12"/>
    <mergeCell ref="B13:D13"/>
    <mergeCell ref="E8:F8"/>
    <mergeCell ref="E9:F9"/>
    <mergeCell ref="I12:K12"/>
    <mergeCell ref="B30:C30"/>
    <mergeCell ref="V9:V10"/>
    <mergeCell ref="V11:V12"/>
    <mergeCell ref="O7:U8"/>
    <mergeCell ref="O9:U10"/>
    <mergeCell ref="O11:U12"/>
    <mergeCell ref="I14:K14"/>
    <mergeCell ref="D23:G25"/>
    <mergeCell ref="M54:O54"/>
    <mergeCell ref="M53:O53"/>
    <mergeCell ref="D34:G34"/>
    <mergeCell ref="H38:I38"/>
    <mergeCell ref="R33:S36"/>
    <mergeCell ref="P33:Q36"/>
    <mergeCell ref="B50:C51"/>
    <mergeCell ref="D46:G46"/>
    <mergeCell ref="D45:G45"/>
    <mergeCell ref="C47:G47"/>
    <mergeCell ref="D48:G48"/>
    <mergeCell ref="H40:I40"/>
    <mergeCell ref="D40:G40"/>
    <mergeCell ref="B40:C40"/>
    <mergeCell ref="B41:C41"/>
    <mergeCell ref="B42:C42"/>
    <mergeCell ref="D35:G35"/>
    <mergeCell ref="D33:G33"/>
    <mergeCell ref="H33:I33"/>
    <mergeCell ref="B44:C44"/>
    <mergeCell ref="B45:C45"/>
    <mergeCell ref="H54:I54"/>
    <mergeCell ref="H52:I52"/>
    <mergeCell ref="B54:F54"/>
    <mergeCell ref="C18:G18"/>
    <mergeCell ref="D20:G21"/>
    <mergeCell ref="C19:G19"/>
    <mergeCell ref="K20:K21"/>
    <mergeCell ref="B43:C43"/>
    <mergeCell ref="J27:J28"/>
    <mergeCell ref="N28:O28"/>
    <mergeCell ref="B32:C32"/>
    <mergeCell ref="B33:C33"/>
    <mergeCell ref="B35:C35"/>
    <mergeCell ref="H35:I35"/>
    <mergeCell ref="D31:G31"/>
    <mergeCell ref="D32:G32"/>
    <mergeCell ref="B31:C31"/>
    <mergeCell ref="N27:O27"/>
    <mergeCell ref="D30:G30"/>
    <mergeCell ref="H30:I30"/>
    <mergeCell ref="H31:I31"/>
    <mergeCell ref="H32:I32"/>
    <mergeCell ref="C39:F39"/>
    <mergeCell ref="H18:I18"/>
    <mergeCell ref="H19:I19"/>
    <mergeCell ref="L23:L25"/>
    <mergeCell ref="J23:J25"/>
    <mergeCell ref="H53:I53"/>
    <mergeCell ref="H46:I46"/>
    <mergeCell ref="H48:I48"/>
    <mergeCell ref="H42:I42"/>
    <mergeCell ref="Q20:S20"/>
    <mergeCell ref="R25:S25"/>
    <mergeCell ref="N23:O23"/>
    <mergeCell ref="V7:V8"/>
    <mergeCell ref="I10:K10"/>
    <mergeCell ref="H17:L17"/>
    <mergeCell ref="L20:L21"/>
    <mergeCell ref="N24:O24"/>
    <mergeCell ref="K23:K25"/>
    <mergeCell ref="P27:P28"/>
    <mergeCell ref="J50:J51"/>
    <mergeCell ref="K50:K51"/>
    <mergeCell ref="L50:L51"/>
    <mergeCell ref="H36:I36"/>
    <mergeCell ref="M40:O46"/>
    <mergeCell ref="Q50:S51"/>
    <mergeCell ref="P50:P51"/>
    <mergeCell ref="N51:O51"/>
    <mergeCell ref="M50:O50"/>
    <mergeCell ref="N38:O38"/>
    <mergeCell ref="B53:C53"/>
    <mergeCell ref="C52:F52"/>
    <mergeCell ref="C49:F49"/>
    <mergeCell ref="B48:C48"/>
    <mergeCell ref="D41:G41"/>
    <mergeCell ref="D42:G42"/>
    <mergeCell ref="D44:G44"/>
    <mergeCell ref="D43:G43"/>
    <mergeCell ref="B46:C46"/>
    <mergeCell ref="D50:G51"/>
    <mergeCell ref="D53:G53"/>
    <mergeCell ref="M30:O36"/>
    <mergeCell ref="P30:P31"/>
    <mergeCell ref="Q30:S31"/>
    <mergeCell ref="H37:I37"/>
    <mergeCell ref="P38:S38"/>
    <mergeCell ref="P40:S46"/>
    <mergeCell ref="H39:I39"/>
    <mergeCell ref="H50:I51"/>
    <mergeCell ref="H47:I47"/>
    <mergeCell ref="H43:I43"/>
    <mergeCell ref="H41:I41"/>
    <mergeCell ref="H45:I45"/>
    <mergeCell ref="H49:I49"/>
    <mergeCell ref="H44:I44"/>
    <mergeCell ref="B27:C28"/>
    <mergeCell ref="B36:C36"/>
    <mergeCell ref="C22:F22"/>
    <mergeCell ref="D36:G36"/>
    <mergeCell ref="D38:G38"/>
    <mergeCell ref="N7:N8"/>
    <mergeCell ref="N9:N10"/>
    <mergeCell ref="N11:N12"/>
    <mergeCell ref="B7:F7"/>
    <mergeCell ref="M19:O19"/>
    <mergeCell ref="E16:S16"/>
    <mergeCell ref="H20:I21"/>
    <mergeCell ref="H23:I25"/>
    <mergeCell ref="H22:I22"/>
    <mergeCell ref="Q23:S23"/>
    <mergeCell ref="R24:S24"/>
    <mergeCell ref="Q27:S28"/>
    <mergeCell ref="K27:K28"/>
    <mergeCell ref="H27:I28"/>
    <mergeCell ref="J20:J21"/>
    <mergeCell ref="C37:F37"/>
    <mergeCell ref="B38:C38"/>
    <mergeCell ref="B23:C25"/>
    <mergeCell ref="B20:C21"/>
    <mergeCell ref="B17:G17"/>
    <mergeCell ref="P19:S19"/>
    <mergeCell ref="R5:S5"/>
    <mergeCell ref="B6:F6"/>
    <mergeCell ref="H6:L6"/>
    <mergeCell ref="N13:R14"/>
    <mergeCell ref="Q32:S32"/>
    <mergeCell ref="B34:C34"/>
    <mergeCell ref="C29:F29"/>
    <mergeCell ref="H26:I26"/>
    <mergeCell ref="D27:G28"/>
    <mergeCell ref="H29:I29"/>
    <mergeCell ref="I9:K9"/>
    <mergeCell ref="E12:F12"/>
    <mergeCell ref="L27:L28"/>
    <mergeCell ref="H11:L11"/>
    <mergeCell ref="I13:K13"/>
    <mergeCell ref="B14:D14"/>
    <mergeCell ref="C15:E15"/>
    <mergeCell ref="B10:D11"/>
    <mergeCell ref="E10:F11"/>
    <mergeCell ref="E13:F13"/>
    <mergeCell ref="E14:F14"/>
    <mergeCell ref="C26:G26"/>
  </mergeCells>
  <phoneticPr fontId="22" type="noConversion"/>
  <conditionalFormatting sqref="H38 H20 H23 H27 H48 H50 H40:I46 H30:H33 H34:I36">
    <cfRule type="expression" dxfId="12" priority="26">
      <formula>OR($H$18="Does Not Apply",$H$18="Adjusted")</formula>
    </cfRule>
  </conditionalFormatting>
  <conditionalFormatting sqref="J20 J23 J27 J38 J48 J50 J40:J46 J30:J36">
    <cfRule type="expression" dxfId="11" priority="7">
      <formula>OR($J$18="Does Not Apply",$J$18="Adjusted")</formula>
    </cfRule>
  </conditionalFormatting>
  <conditionalFormatting sqref="K20:K21 K23:K25 K27:K28 K38 K50:K51 K53 K40:K46 K30:K36">
    <cfRule type="expression" dxfId="10" priority="6">
      <formula>$K$18="Does Not Apply"</formula>
    </cfRule>
  </conditionalFormatting>
  <conditionalFormatting sqref="M20:N20 M38:N38 M51:N51 N21:O21 M23:N23 M27:N28 M50 M40 M53:M54">
    <cfRule type="expression" dxfId="9" priority="4">
      <formula>$M$18="Does Not Apply"</formula>
    </cfRule>
  </conditionalFormatting>
  <conditionalFormatting sqref="L20:L21 L23:L25 L27:L28 L38 L50:L51 L53 L40:L46 L31:L36">
    <cfRule type="expression" dxfId="8" priority="264">
      <formula>OR($L$18="Does Not Apply",$H$17="",$L$19="")</formula>
    </cfRule>
  </conditionalFormatting>
  <conditionalFormatting sqref="L12">
    <cfRule type="expression" dxfId="7" priority="3">
      <formula>$I$12=""</formula>
    </cfRule>
  </conditionalFormatting>
  <conditionalFormatting sqref="O13:P14 R13:R14">
    <cfRule type="expression" dxfId="6" priority="2">
      <formula>OR(T7="Yes",T9="yes",T11="yes")</formula>
    </cfRule>
  </conditionalFormatting>
  <conditionalFormatting sqref="L13">
    <cfRule type="expression" dxfId="5" priority="1">
      <formula>$I$13=""</formula>
    </cfRule>
  </conditionalFormatting>
  <conditionalFormatting sqref="Q13:Q14">
    <cfRule type="expression" dxfId="4" priority="270">
      <formula>OR(#REF!="Yes",#REF!="yes",#REF!="yes")</formula>
    </cfRule>
  </conditionalFormatting>
  <conditionalFormatting sqref="N13">
    <cfRule type="expression" dxfId="3" priority="271">
      <formula>OR(V7="Yes",X9="yes",X10="yes")</formula>
    </cfRule>
  </conditionalFormatting>
  <conditionalFormatting sqref="N14">
    <cfRule type="expression" dxfId="2" priority="272">
      <formula>OR(V8="Yes",#REF!="yes",X12="yes")</formula>
    </cfRule>
  </conditionalFormatting>
  <conditionalFormatting sqref="L30:L36">
    <cfRule type="expression" dxfId="1" priority="273">
      <formula>OR($L$18="Does Not Apply",$H$17="",L29="")</formula>
    </cfRule>
  </conditionalFormatting>
  <conditionalFormatting sqref="L36">
    <cfRule type="expression" dxfId="0" priority="283">
      <formula>OR($L$18="Does Not Apply",$H$17="",L34="")</formula>
    </cfRule>
  </conditionalFormatting>
  <dataValidations xWindow="1627" yWindow="721" count="12">
    <dataValidation allowBlank="1" showInputMessage="1" showErrorMessage="1" prompt="Enter Producer Address 2" sqref="O9" xr:uid="{897FDE31-888E-46F7-80F7-91E6148112BA}"/>
    <dataValidation allowBlank="1" showInputMessage="1" showErrorMessage="1" prompt="Enter Producer City, State, and Zip" sqref="O11 C15 I14 I10 I12" xr:uid="{E0D5E45D-5074-4666-863B-676CA7E79158}"/>
    <dataValidation type="list" allowBlank="1" showInputMessage="1" showErrorMessage="1" sqref="L8" xr:uid="{D1C229FD-9CA2-4D2C-BF58-0F1139D41289}">
      <formula1>$AA$11:$AA$13</formula1>
    </dataValidation>
    <dataValidation type="list" allowBlank="1" showInputMessage="1" showErrorMessage="1" sqref="F15:G15" xr:uid="{10EB2209-5665-4896-A81F-3D082DC5B0DD}">
      <formula1>$Z$11:$Z$17</formula1>
    </dataValidation>
    <dataValidation allowBlank="1" showInputMessage="1" showErrorMessage="1" prompt="Enter Producer Address" sqref="O7 O9" xr:uid="{3A7E6FF5-8BB9-4E0E-9523-8EC0C61A443C}"/>
    <dataValidation type="list" allowBlank="1" showInputMessage="1" showErrorMessage="1" sqref="L12" xr:uid="{EB1F569A-212B-4B06-A337-579CA3A61F1E}">
      <formula1>$AB$11:$AB$14</formula1>
    </dataValidation>
    <dataValidation allowBlank="1" showInputMessage="1" showErrorMessage="1" prompt="Enter Yes or No" sqref="X9:X10" xr:uid="{906AF0E7-A2FE-4522-B110-A2DD5439DE66}"/>
    <dataValidation type="list" allowBlank="1" showInputMessage="1" showErrorMessage="1" prompt="Enter Yes or No" sqref="V7" xr:uid="{AE97354C-5E93-40B2-9F66-279D05249683}">
      <formula1>$Y$11:$Y$13</formula1>
    </dataValidation>
    <dataValidation type="list" allowBlank="1" showInputMessage="1" showErrorMessage="1" sqref="V11:V12" xr:uid="{54435269-9D6F-4E1F-9AC6-571FEC28E85C}">
      <formula1>$AL$9:$AL$15</formula1>
    </dataValidation>
    <dataValidation type="list" allowBlank="1" showInputMessage="1" showErrorMessage="1" sqref="V9:V10" xr:uid="{8E779FEB-8C13-41C0-9D9A-411504244B28}">
      <formula1>$AK$9:$AK$14</formula1>
    </dataValidation>
    <dataValidation type="list" allowBlank="1" showInputMessage="1" showErrorMessage="1" sqref="L9" xr:uid="{8199B3E6-102B-4223-87FE-07C1278D218C}">
      <formula1>$AI$11:$AI$15</formula1>
    </dataValidation>
    <dataValidation type="list" allowBlank="1" showInputMessage="1" showErrorMessage="1" sqref="L13" xr:uid="{27CE6B51-3A58-4CB2-8E7D-4CC13E70D8B8}">
      <formula1>$AJ$11:$AJ$15</formula1>
    </dataValidation>
  </dataValidations>
  <pageMargins left="0.7" right="0.7" top="0.75" bottom="0.75" header="0.3" footer="0.3"/>
  <pageSetup scale="60" orientation="portrait" blackAndWhite="1" r:id="rId1"/>
  <rowBreaks count="2" manualBreakCount="2">
    <brk id="28" min="1" max="11" man="1"/>
    <brk id="46" min="1" max="11" man="1"/>
  </rowBreaks>
  <drawing r:id="rId2"/>
  <extLst>
    <ext xmlns:x14="http://schemas.microsoft.com/office/spreadsheetml/2009/9/main" uri="{CCE6A557-97BC-4b89-ADB6-D9C93CAAB3DF}">
      <x14:dataValidations xmlns:xm="http://schemas.microsoft.com/office/excel/2006/main" xWindow="1627" yWindow="721" count="2">
        <x14:dataValidation type="list" allowBlank="1" showInputMessage="1" showErrorMessage="1" xr:uid="{E6614EE3-F757-4D80-8AE6-A0E0A3191D09}">
          <x14:formula1>
            <xm:f>OFFSET(st_cty_dropdowns!$A$1,1,MATCH($E8,st_cty_dropdowns!$A$1:$BG$1,0)-1,COUNTA(OFFSET(st_cty_dropdowns!$A$1,1,MATCH($E8,st_cty_dropdowns!$A$1:$BG$1,0)-1,255,1)),1)</xm:f>
          </x14:formula1>
          <xm:sqref>E9:G9</xm:sqref>
        </x14:dataValidation>
        <x14:dataValidation type="list" allowBlank="1" showInputMessage="1" showErrorMessage="1" xr:uid="{0FE449F0-05EB-4ABB-B0CD-46F0034CDDC7}">
          <x14:formula1>
            <xm:f>st_cty_dropdowns!$A$1:$BF$1</xm:f>
          </x14:formula1>
          <xm:sqref>E8:F8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210F3-60A8-4817-B30D-E8BC5EE17B48}">
  <sheetPr codeName="Sheet7"/>
  <dimension ref="B1:AD291"/>
  <sheetViews>
    <sheetView workbookViewId="0">
      <selection activeCell="B11" sqref="B11"/>
    </sheetView>
  </sheetViews>
  <sheetFormatPr defaultRowHeight="14.4" x14ac:dyDescent="0.3"/>
  <cols>
    <col min="1" max="1" width="4.5546875" customWidth="1"/>
    <col min="2" max="2" width="41.88671875" customWidth="1"/>
    <col min="3" max="3" width="11.5546875" style="132" customWidth="1"/>
    <col min="4" max="4" width="13" customWidth="1"/>
    <col min="5" max="5" width="16.6640625" customWidth="1"/>
    <col min="6" max="6" width="18.5546875" customWidth="1"/>
    <col min="7" max="7" width="13.33203125" customWidth="1"/>
    <col min="8" max="8" width="16.44140625" customWidth="1"/>
    <col min="9" max="9" width="20.109375" customWidth="1"/>
    <col min="10" max="10" width="13.6640625" customWidth="1"/>
    <col min="11" max="11" width="16.33203125" customWidth="1"/>
    <col min="12" max="12" width="20.109375" customWidth="1"/>
    <col min="13" max="13" width="15.6640625" customWidth="1"/>
    <col min="14" max="14" width="14.33203125" customWidth="1"/>
    <col min="15" max="15" width="19" customWidth="1"/>
    <col min="16" max="16" width="16" customWidth="1"/>
    <col min="17" max="17" width="8.88671875" customWidth="1"/>
    <col min="18" max="21" width="8.88671875" hidden="1" customWidth="1"/>
    <col min="22" max="22" width="12.88671875" hidden="1" customWidth="1"/>
    <col min="23" max="23" width="13.6640625" hidden="1" customWidth="1"/>
    <col min="24" max="24" width="23.5546875" hidden="1" customWidth="1"/>
    <col min="25" max="25" width="8.88671875" customWidth="1"/>
    <col min="26" max="26" width="50" hidden="1" customWidth="1"/>
    <col min="27" max="27" width="44.33203125" hidden="1" customWidth="1"/>
    <col min="28" max="30" width="8.88671875" hidden="1" customWidth="1"/>
    <col min="31" max="31" width="8.88671875" customWidth="1"/>
  </cols>
  <sheetData>
    <row r="1" spans="2:30" ht="86.4" customHeight="1" x14ac:dyDescent="0.3">
      <c r="B1" s="129"/>
      <c r="C1" s="129"/>
      <c r="D1" s="129"/>
      <c r="E1" s="129"/>
      <c r="F1" s="129"/>
      <c r="G1" s="129"/>
      <c r="H1" s="129"/>
      <c r="I1" s="129"/>
      <c r="J1" s="129"/>
      <c r="K1" s="129"/>
      <c r="L1" s="129"/>
      <c r="M1" s="129"/>
      <c r="N1" s="129"/>
      <c r="O1" s="129"/>
      <c r="P1" s="129"/>
    </row>
    <row r="2" spans="2:30" ht="15.6" x14ac:dyDescent="0.3">
      <c r="B2" s="17"/>
      <c r="C2" s="17"/>
      <c r="D2" s="17"/>
      <c r="E2" s="17"/>
      <c r="F2" s="17"/>
      <c r="G2" s="17"/>
      <c r="H2" s="17"/>
      <c r="I2" s="17"/>
      <c r="J2" s="17"/>
      <c r="K2" s="17"/>
      <c r="L2" s="17"/>
      <c r="M2" s="17"/>
      <c r="N2" s="17"/>
      <c r="O2" s="17"/>
      <c r="P2" s="17"/>
    </row>
    <row r="3" spans="2:30" ht="15" thickBot="1" x14ac:dyDescent="0.35"/>
    <row r="4" spans="2:30" x14ac:dyDescent="0.3">
      <c r="E4" s="575" t="s">
        <v>3645</v>
      </c>
      <c r="F4" s="576"/>
      <c r="G4" s="577"/>
    </row>
    <row r="5" spans="2:30" x14ac:dyDescent="0.3">
      <c r="E5" s="578"/>
      <c r="F5" s="579"/>
      <c r="G5" s="580"/>
    </row>
    <row r="6" spans="2:30" ht="15" thickBot="1" x14ac:dyDescent="0.35">
      <c r="E6" s="581"/>
      <c r="F6" s="582"/>
      <c r="G6" s="583"/>
      <c r="Q6">
        <f>MAX(Q9:Q216)</f>
        <v>2</v>
      </c>
    </row>
    <row r="8" spans="2:30" x14ac:dyDescent="0.3">
      <c r="B8" s="156" t="s">
        <v>3646</v>
      </c>
      <c r="E8" s="574" t="str">
        <f>IF('Gross Rev Wrksht'!E10="","",'Gross Rev Wrksht'!E10)</f>
        <v/>
      </c>
      <c r="F8" s="574"/>
      <c r="G8" s="574"/>
      <c r="H8" s="574"/>
      <c r="I8" s="574"/>
      <c r="J8" s="574"/>
    </row>
    <row r="9" spans="2:30" ht="15" thickBot="1" x14ac:dyDescent="0.35">
      <c r="B9" s="585" t="s">
        <v>3048</v>
      </c>
      <c r="C9" s="585"/>
      <c r="D9" s="585"/>
      <c r="E9" s="585" t="str">
        <f>'Gross Rev Wrksht'!H19&amp;"  Payments"</f>
        <v>2018  Payments</v>
      </c>
      <c r="F9" s="585"/>
      <c r="G9" s="585"/>
      <c r="H9" s="586" t="str">
        <f>'Gross Rev Wrksht'!J19&amp;"  Payments"</f>
        <v>2019  Payments</v>
      </c>
      <c r="I9" s="586"/>
      <c r="J9" s="586"/>
      <c r="K9" s="586" t="str">
        <f>IF('Gross Rev Wrksht'!K19="","",'Gross Rev Wrksht'!K19&amp;"  Payments")</f>
        <v/>
      </c>
      <c r="L9" s="586"/>
      <c r="M9" s="586"/>
      <c r="N9" s="586" t="str">
        <f>IF('Gross Rev Wrksht'!L19="","",'Gross Rev Wrksht'!L19&amp;"  Payments")</f>
        <v/>
      </c>
      <c r="O9" s="586"/>
      <c r="P9" s="586"/>
      <c r="T9" s="584" t="str">
        <f>E9</f>
        <v>2018  Payments</v>
      </c>
      <c r="U9" s="584"/>
      <c r="V9" s="140" t="str">
        <f>H9</f>
        <v>2019  Payments</v>
      </c>
      <c r="W9" s="140" t="str">
        <f>K9</f>
        <v/>
      </c>
      <c r="X9" s="140" t="str">
        <f>N9</f>
        <v/>
      </c>
    </row>
    <row r="10" spans="2:30" ht="102.6" customHeight="1" thickBot="1" x14ac:dyDescent="0.35">
      <c r="B10" s="134" t="s">
        <v>3647</v>
      </c>
      <c r="C10" s="133" t="s">
        <v>3648</v>
      </c>
      <c r="D10" s="135" t="s">
        <v>3687</v>
      </c>
      <c r="E10" s="134" t="s">
        <v>3651</v>
      </c>
      <c r="F10" s="133" t="s">
        <v>3652</v>
      </c>
      <c r="G10" s="149" t="str">
        <f>"6.
Net "&amp;E9</f>
        <v>6.
Net 2018  Payments</v>
      </c>
      <c r="H10" s="134" t="s">
        <v>3651</v>
      </c>
      <c r="I10" s="133" t="s">
        <v>3652</v>
      </c>
      <c r="J10" s="149" t="str">
        <f>"6.
Net "&amp;H9</f>
        <v>6.
Net 2019  Payments</v>
      </c>
      <c r="K10" s="134" t="str">
        <f>IF(K9="","","4.
Reportable Income")</f>
        <v/>
      </c>
      <c r="L10" s="133" t="str">
        <f>IF(K9="","","5.
Receivables/Offsets
Note:  for NAP  include Service Fees and Producer Paid Premiums")</f>
        <v/>
      </c>
      <c r="M10" s="149" t="str">
        <f>IF(K9="","","6.
Net "&amp;K9)</f>
        <v/>
      </c>
      <c r="N10" s="134" t="str">
        <f>IF(N9="","","4.
Reportable Income")</f>
        <v/>
      </c>
      <c r="O10" s="133" t="str">
        <f>IF(N9="","","5.
Receivables/Offsets
Note:  for NAP  include Service Fees and Producer Paid Premiums")</f>
        <v/>
      </c>
      <c r="P10" s="150" t="str">
        <f>IF(N9="","","6
Net "&amp;N9)</f>
        <v/>
      </c>
      <c r="R10" s="137" t="s">
        <v>3400</v>
      </c>
      <c r="S10" s="137" t="s">
        <v>3137</v>
      </c>
      <c r="T10" s="573">
        <f ca="1">SUMIF($C$11:$O$132,R10,$G$11:$G$122)</f>
        <v>0</v>
      </c>
      <c r="U10" s="573"/>
      <c r="V10" s="136">
        <f ca="1">SUMIF($C$11:$O$132,R10,$J$11:$J$122)</f>
        <v>0</v>
      </c>
      <c r="W10" s="155">
        <f ca="1">SUMIF($C$11:$O$132,R10,$M$11:$M$122)</f>
        <v>0</v>
      </c>
      <c r="X10" s="155">
        <f ca="1">SUMIF($C$11:$O$132,R10,$P$11:$P$122)</f>
        <v>0</v>
      </c>
    </row>
    <row r="11" spans="2:30" ht="39" customHeight="1" x14ac:dyDescent="0.3">
      <c r="B11" s="293"/>
      <c r="C11" s="201" t="str">
        <f>_xlfn.IFNA(VLOOKUP(B11,$Z$14:$AE$300,4,FALSE),"")</f>
        <v/>
      </c>
      <c r="D11" s="914" t="str">
        <f>_xlfn.IFNA(VLOOKUP(B11,$Z$14:$AE$300,5,FALSE),"")</f>
        <v/>
      </c>
      <c r="E11" s="296"/>
      <c r="F11" s="297"/>
      <c r="G11" s="151" t="str">
        <f>IF(E11="","",MAX(0,E11-F11))</f>
        <v/>
      </c>
      <c r="H11" s="296"/>
      <c r="I11" s="297"/>
      <c r="J11" s="151" t="str">
        <f>IF(H11="","",MAX(0,H11-I11))</f>
        <v/>
      </c>
      <c r="K11" s="296"/>
      <c r="L11" s="297"/>
      <c r="M11" s="151" t="str">
        <f>IF(K11="","",MAX(0,K11-L11))</f>
        <v/>
      </c>
      <c r="N11" s="296"/>
      <c r="O11" s="297"/>
      <c r="P11" s="151" t="str">
        <f>IF(N11="","",MAX(0,N11-O11))</f>
        <v/>
      </c>
      <c r="R11" s="137" t="s">
        <v>3401</v>
      </c>
      <c r="S11" s="137" t="s">
        <v>3138</v>
      </c>
      <c r="T11" s="573">
        <f t="shared" ref="T11:T14" ca="1" si="0">SUMIF($C$11:$O$132,R11,$G$11:$G$122)</f>
        <v>0</v>
      </c>
      <c r="U11" s="573"/>
      <c r="V11" s="136">
        <f t="shared" ref="V11:V14" ca="1" si="1">SUMIF($C$11:$O$132,R11,$J$11:$J$122)</f>
        <v>0</v>
      </c>
      <c r="W11" s="155">
        <f t="shared" ref="W11:W14" ca="1" si="2">SUMIF($C$11:$O$132,R11,$M$11:$M$122)</f>
        <v>0</v>
      </c>
      <c r="X11" s="155">
        <f t="shared" ref="X11:X14" ca="1" si="3">SUMIF($C$11:$O$132,R11,$P$11:$P$122)</f>
        <v>0</v>
      </c>
    </row>
    <row r="12" spans="2:30" ht="39" customHeight="1" x14ac:dyDescent="0.3">
      <c r="B12" s="294"/>
      <c r="C12" s="202" t="str">
        <f t="shared" ref="C12:C75" si="4">_xlfn.IFNA(VLOOKUP(B12,$Z$14:$AE$300,4,FALSE),"")</f>
        <v/>
      </c>
      <c r="D12" s="913" t="str">
        <f t="shared" ref="D12:D75" si="5">_xlfn.IFNA(VLOOKUP(B12,$Z$14:$AE$300,5,FALSE),"")</f>
        <v/>
      </c>
      <c r="E12" s="298"/>
      <c r="F12" s="299"/>
      <c r="G12" s="152" t="str">
        <f t="shared" ref="G12:G75" si="6">IF(E12="","",MAX(0,E12-F12))</f>
        <v/>
      </c>
      <c r="H12" s="298"/>
      <c r="I12" s="299"/>
      <c r="J12" s="152" t="str">
        <f t="shared" ref="J12:J75" si="7">IF(H12="","",MAX(0,H12-I12))</f>
        <v/>
      </c>
      <c r="K12" s="298"/>
      <c r="L12" s="299"/>
      <c r="M12" s="152" t="str">
        <f t="shared" ref="M12:M75" si="8">IF(K12="","",MAX(0,K12-L12))</f>
        <v/>
      </c>
      <c r="N12" s="298"/>
      <c r="O12" s="299"/>
      <c r="P12" s="152" t="str">
        <f t="shared" ref="P12:P75" si="9">IF(N12="","",MAX(0,N12-O12))</f>
        <v/>
      </c>
      <c r="R12" s="137" t="s">
        <v>3402</v>
      </c>
      <c r="S12" s="137" t="s">
        <v>3502</v>
      </c>
      <c r="T12" s="573">
        <f t="shared" ca="1" si="0"/>
        <v>0</v>
      </c>
      <c r="U12" s="573"/>
      <c r="V12" s="136">
        <f t="shared" ca="1" si="1"/>
        <v>0</v>
      </c>
      <c r="W12" s="155">
        <f t="shared" ca="1" si="2"/>
        <v>0</v>
      </c>
      <c r="X12" s="155">
        <f t="shared" ca="1" si="3"/>
        <v>0</v>
      </c>
      <c r="AA12" t="s">
        <v>3406</v>
      </c>
      <c r="AB12" t="s">
        <v>3407</v>
      </c>
      <c r="AC12" t="s">
        <v>3408</v>
      </c>
      <c r="AD12" t="s">
        <v>3409</v>
      </c>
    </row>
    <row r="13" spans="2:30" ht="39" customHeight="1" x14ac:dyDescent="0.3">
      <c r="B13" s="294"/>
      <c r="C13" s="202" t="str">
        <f t="shared" si="4"/>
        <v/>
      </c>
      <c r="D13" s="913" t="str">
        <f t="shared" si="5"/>
        <v/>
      </c>
      <c r="E13" s="298"/>
      <c r="F13" s="299"/>
      <c r="G13" s="152" t="str">
        <f t="shared" si="6"/>
        <v/>
      </c>
      <c r="H13" s="298"/>
      <c r="I13" s="299"/>
      <c r="J13" s="152" t="str">
        <f t="shared" si="7"/>
        <v/>
      </c>
      <c r="K13" s="298"/>
      <c r="L13" s="299"/>
      <c r="M13" s="152" t="str">
        <f t="shared" si="8"/>
        <v/>
      </c>
      <c r="N13" s="298"/>
      <c r="O13" s="299"/>
      <c r="P13" s="152" t="str">
        <f t="shared" si="9"/>
        <v/>
      </c>
      <c r="R13" s="137" t="s">
        <v>3403</v>
      </c>
      <c r="S13" s="137" t="s">
        <v>3503</v>
      </c>
      <c r="T13" s="573">
        <f t="shared" ca="1" si="0"/>
        <v>0</v>
      </c>
      <c r="U13" s="573"/>
      <c r="V13" s="136">
        <f t="shared" ca="1" si="1"/>
        <v>0</v>
      </c>
      <c r="W13" s="155">
        <f t="shared" ca="1" si="2"/>
        <v>0</v>
      </c>
      <c r="X13" s="155">
        <f t="shared" ca="1" si="3"/>
        <v>0</v>
      </c>
      <c r="AA13" t="s">
        <v>3155</v>
      </c>
      <c r="AB13" t="s">
        <v>3154</v>
      </c>
    </row>
    <row r="14" spans="2:30" ht="39" customHeight="1" x14ac:dyDescent="0.3">
      <c r="B14" s="294"/>
      <c r="C14" s="202" t="str">
        <f t="shared" si="4"/>
        <v/>
      </c>
      <c r="D14" s="913" t="str">
        <f t="shared" si="5"/>
        <v/>
      </c>
      <c r="E14" s="298"/>
      <c r="F14" s="299"/>
      <c r="G14" s="152" t="str">
        <f t="shared" si="6"/>
        <v/>
      </c>
      <c r="H14" s="298"/>
      <c r="I14" s="299"/>
      <c r="J14" s="152" t="str">
        <f t="shared" si="7"/>
        <v/>
      </c>
      <c r="K14" s="298"/>
      <c r="L14" s="299"/>
      <c r="M14" s="152" t="str">
        <f t="shared" si="8"/>
        <v/>
      </c>
      <c r="N14" s="298"/>
      <c r="O14" s="299"/>
      <c r="P14" s="152" t="str">
        <f t="shared" si="9"/>
        <v/>
      </c>
      <c r="R14" s="137" t="s">
        <v>3404</v>
      </c>
      <c r="S14" s="137" t="s">
        <v>3504</v>
      </c>
      <c r="T14" s="573">
        <f t="shared" ca="1" si="0"/>
        <v>0</v>
      </c>
      <c r="U14" s="573"/>
      <c r="V14" s="136">
        <f t="shared" ca="1" si="1"/>
        <v>0</v>
      </c>
      <c r="W14" s="155">
        <f t="shared" ca="1" si="2"/>
        <v>0</v>
      </c>
      <c r="X14" s="155">
        <f t="shared" ca="1" si="3"/>
        <v>0</v>
      </c>
      <c r="Z14" s="243" t="str">
        <f>TRIM(AA14)&amp;" ("&amp;AB14&amp;")"</f>
        <v>AGRICULTURAL RISK COVERAGE - INDIVIDUAL (2840)</v>
      </c>
      <c r="AA14" s="243" t="s">
        <v>3233</v>
      </c>
      <c r="AB14" s="243">
        <v>2840</v>
      </c>
      <c r="AC14" s="243" t="s">
        <v>3400</v>
      </c>
      <c r="AD14" s="243" t="s">
        <v>6</v>
      </c>
    </row>
    <row r="15" spans="2:30" ht="39" customHeight="1" x14ac:dyDescent="0.3">
      <c r="B15" s="294"/>
      <c r="C15" s="202" t="str">
        <f t="shared" si="4"/>
        <v/>
      </c>
      <c r="D15" s="913" t="str">
        <f t="shared" si="5"/>
        <v/>
      </c>
      <c r="E15" s="298"/>
      <c r="F15" s="299"/>
      <c r="G15" s="152" t="str">
        <f t="shared" si="6"/>
        <v/>
      </c>
      <c r="H15" s="298"/>
      <c r="I15" s="299"/>
      <c r="J15" s="152" t="str">
        <f t="shared" si="7"/>
        <v/>
      </c>
      <c r="K15" s="298"/>
      <c r="L15" s="299"/>
      <c r="M15" s="152" t="str">
        <f t="shared" si="8"/>
        <v/>
      </c>
      <c r="N15" s="298"/>
      <c r="O15" s="299"/>
      <c r="P15" s="152" t="str">
        <f t="shared" si="9"/>
        <v/>
      </c>
      <c r="R15" s="320" t="s">
        <v>3715</v>
      </c>
      <c r="S15" s="320" t="s">
        <v>3505</v>
      </c>
      <c r="T15" s="573">
        <f ca="1">SUMIF($C$11:$O$132,R15,$G$11:$G$122)</f>
        <v>0</v>
      </c>
      <c r="U15" s="573"/>
      <c r="V15" s="321">
        <f ca="1">SUMIF($C$11:$O$132,R15,$J$11:$J$122)</f>
        <v>0</v>
      </c>
      <c r="W15" s="322">
        <f ca="1">SUMIF($C$11:$O$132,R15,$M$11:$M$122)</f>
        <v>0</v>
      </c>
      <c r="X15" s="322">
        <f ca="1">SUMIF($C$11:$O$132,R15,$P$11:$P$122)</f>
        <v>0</v>
      </c>
      <c r="Z15" s="243" t="str">
        <f t="shared" ref="Z15:Z38" si="10">TRIM(AA15)&amp;" ("&amp;AB15&amp;")"</f>
        <v>AGRICULTURAL RISK COVERAGE PROG - COUNTY (2838)</v>
      </c>
      <c r="AA15" s="243" t="s">
        <v>3232</v>
      </c>
      <c r="AB15" s="243">
        <v>2838</v>
      </c>
      <c r="AC15" s="243" t="s">
        <v>3400</v>
      </c>
      <c r="AD15" s="243" t="s">
        <v>6</v>
      </c>
    </row>
    <row r="16" spans="2:30" ht="39" customHeight="1" x14ac:dyDescent="0.3">
      <c r="B16" s="294"/>
      <c r="C16" s="202" t="str">
        <f t="shared" si="4"/>
        <v/>
      </c>
      <c r="D16" s="913" t="str">
        <f t="shared" si="5"/>
        <v/>
      </c>
      <c r="E16" s="298"/>
      <c r="F16" s="299"/>
      <c r="G16" s="152" t="str">
        <f t="shared" si="6"/>
        <v/>
      </c>
      <c r="H16" s="298"/>
      <c r="I16" s="299"/>
      <c r="J16" s="152" t="str">
        <f t="shared" si="7"/>
        <v/>
      </c>
      <c r="K16" s="298"/>
      <c r="L16" s="299"/>
      <c r="M16" s="152" t="str">
        <f t="shared" si="8"/>
        <v/>
      </c>
      <c r="N16" s="298"/>
      <c r="O16" s="299"/>
      <c r="P16" s="152" t="str">
        <f t="shared" si="9"/>
        <v/>
      </c>
      <c r="R16" s="138" t="s">
        <v>3689</v>
      </c>
      <c r="S16" s="139" t="s">
        <v>3578</v>
      </c>
      <c r="T16" s="573">
        <f ca="1">SUMIF($C$11:$O$132,R16,$G$11:$G$122)</f>
        <v>0</v>
      </c>
      <c r="U16" s="573"/>
      <c r="V16" s="136">
        <f ca="1">SUMIF($C$11:$O$132,R16,$J$11:$J$122)</f>
        <v>0</v>
      </c>
      <c r="W16" s="155">
        <f ca="1">SUMIF($C$11:$O$132,R16,$M$11:$M$122)</f>
        <v>0</v>
      </c>
      <c r="X16" s="155">
        <f ca="1">SUMIF($C$11:$O$132,R16,$P$11:$P$122)</f>
        <v>0</v>
      </c>
      <c r="Z16" s="243" t="str">
        <f t="shared" si="10"/>
        <v>ARC PROGRAM-COUNTY PILOT COVERAGE (2862)</v>
      </c>
      <c r="AA16" s="243" t="s">
        <v>3243</v>
      </c>
      <c r="AB16" s="243">
        <v>2862</v>
      </c>
      <c r="AC16" s="243" t="s">
        <v>3400</v>
      </c>
      <c r="AD16" s="243" t="s">
        <v>6</v>
      </c>
    </row>
    <row r="17" spans="2:30" ht="39" customHeight="1" x14ac:dyDescent="0.3">
      <c r="B17" s="294"/>
      <c r="C17" s="202" t="str">
        <f t="shared" si="4"/>
        <v/>
      </c>
      <c r="D17" s="913" t="str">
        <f t="shared" si="5"/>
        <v/>
      </c>
      <c r="E17" s="298"/>
      <c r="F17" s="299"/>
      <c r="G17" s="152" t="str">
        <f t="shared" si="6"/>
        <v/>
      </c>
      <c r="H17" s="298"/>
      <c r="I17" s="299"/>
      <c r="J17" s="152" t="str">
        <f t="shared" si="7"/>
        <v/>
      </c>
      <c r="K17" s="298"/>
      <c r="L17" s="299"/>
      <c r="M17" s="152" t="str">
        <f t="shared" si="8"/>
        <v/>
      </c>
      <c r="N17" s="298"/>
      <c r="O17" s="299"/>
      <c r="P17" s="152" t="str">
        <f t="shared" si="9"/>
        <v/>
      </c>
      <c r="R17" s="138" t="s">
        <v>3410</v>
      </c>
      <c r="S17" s="139" t="s">
        <v>3509</v>
      </c>
      <c r="T17" s="573">
        <f ca="1">SUMIF($C$11:$O$132,R17,$G$11:$G$122)</f>
        <v>0</v>
      </c>
      <c r="U17" s="573"/>
      <c r="V17" s="136">
        <f ca="1">SUMIF($C$11:$O$132,R17,$J$11:$J$122)</f>
        <v>0</v>
      </c>
      <c r="W17" s="155">
        <v>0</v>
      </c>
      <c r="X17" s="155">
        <v>0</v>
      </c>
      <c r="Z17" s="243" t="str">
        <f t="shared" si="10"/>
        <v>BCAP COST SHARE WEB BASED (2768)</v>
      </c>
      <c r="AA17" s="243" t="s">
        <v>3222</v>
      </c>
      <c r="AB17" s="243">
        <v>2768</v>
      </c>
      <c r="AC17" s="243" t="s">
        <v>3401</v>
      </c>
      <c r="AD17" s="243" t="s">
        <v>6</v>
      </c>
    </row>
    <row r="18" spans="2:30" ht="39" customHeight="1" x14ac:dyDescent="0.3">
      <c r="B18" s="294"/>
      <c r="C18" s="202" t="str">
        <f t="shared" si="4"/>
        <v/>
      </c>
      <c r="D18" s="913" t="str">
        <f t="shared" si="5"/>
        <v/>
      </c>
      <c r="E18" s="298"/>
      <c r="F18" s="299"/>
      <c r="G18" s="152" t="str">
        <f t="shared" si="6"/>
        <v/>
      </c>
      <c r="H18" s="298"/>
      <c r="I18" s="299"/>
      <c r="J18" s="152" t="str">
        <f t="shared" si="7"/>
        <v/>
      </c>
      <c r="K18" s="298"/>
      <c r="L18" s="299"/>
      <c r="M18" s="152" t="str">
        <f t="shared" si="8"/>
        <v/>
      </c>
      <c r="N18" s="298"/>
      <c r="O18" s="299"/>
      <c r="P18" s="152" t="str">
        <f t="shared" si="9"/>
        <v/>
      </c>
      <c r="R18" s="138" t="s">
        <v>3405</v>
      </c>
      <c r="S18" s="139" t="s">
        <v>3579</v>
      </c>
      <c r="T18" s="573">
        <f ca="1">SUMIF($C$11:$O$132,R18,$G$11:$G$122)</f>
        <v>0</v>
      </c>
      <c r="U18" s="573"/>
      <c r="V18" s="136">
        <f ca="1">SUMIF($C$11:$O$132,R18,$J$11:$J$122)</f>
        <v>0</v>
      </c>
      <c r="W18" s="155">
        <f ca="1">SUMIF($C$11:$O$132,R18,$M$11:$M$122)</f>
        <v>0</v>
      </c>
      <c r="X18" s="155">
        <f ca="1">SUMIF($C$11:$O$132,R18,$P$11:$P$122)</f>
        <v>0</v>
      </c>
      <c r="Z18" s="243" t="str">
        <f t="shared" si="10"/>
        <v>BCAP PRIVATE SECTOR TECHNICAL ASSISTANCE (2751)</v>
      </c>
      <c r="AA18" s="243" t="s">
        <v>3219</v>
      </c>
      <c r="AB18" s="243">
        <v>2751</v>
      </c>
      <c r="AC18" s="243" t="s">
        <v>3401</v>
      </c>
      <c r="AD18" s="243" t="s">
        <v>6</v>
      </c>
    </row>
    <row r="19" spans="2:30" ht="39" customHeight="1" x14ac:dyDescent="0.3">
      <c r="B19" s="294"/>
      <c r="C19" s="202" t="str">
        <f t="shared" si="4"/>
        <v/>
      </c>
      <c r="D19" s="913" t="str">
        <f t="shared" si="5"/>
        <v/>
      </c>
      <c r="E19" s="298"/>
      <c r="F19" s="299"/>
      <c r="G19" s="152" t="str">
        <f t="shared" si="6"/>
        <v/>
      </c>
      <c r="H19" s="298"/>
      <c r="I19" s="299"/>
      <c r="J19" s="152" t="str">
        <f t="shared" si="7"/>
        <v/>
      </c>
      <c r="K19" s="298"/>
      <c r="L19" s="299"/>
      <c r="M19" s="152" t="str">
        <f t="shared" si="8"/>
        <v/>
      </c>
      <c r="N19" s="298"/>
      <c r="O19" s="299"/>
      <c r="P19" s="152" t="str">
        <f t="shared" si="9"/>
        <v/>
      </c>
      <c r="R19" s="137" t="s">
        <v>3523</v>
      </c>
      <c r="S19" s="137" t="s">
        <v>3580</v>
      </c>
      <c r="T19" s="573">
        <f ca="1">SUMIF($C$11:$O$132,R19,$G$11:$G$122)</f>
        <v>0</v>
      </c>
      <c r="U19" s="573"/>
      <c r="V19" s="136">
        <f ca="1">SUMIF($C$11:$O$132,R19,$J$11:$J$122)</f>
        <v>0</v>
      </c>
      <c r="W19" s="155">
        <f ca="1">SUMIF($C$11:$O$132,R19,$M$11:$M$122)</f>
        <v>0</v>
      </c>
      <c r="X19" s="155">
        <f ca="1">SUMIF($C$11:$O$132,R19,$P$11:$P$122)</f>
        <v>0</v>
      </c>
      <c r="Z19" s="243" t="str">
        <f t="shared" si="10"/>
        <v>EMERGENCY ASSISTANCE FOR LIVESTOCK, HONEY BEES, AND FARM-RAISED FISH (2833)</v>
      </c>
      <c r="AA19" t="s">
        <v>3688</v>
      </c>
      <c r="AB19" s="243">
        <v>2833</v>
      </c>
      <c r="AC19" s="243" t="s">
        <v>3689</v>
      </c>
      <c r="AD19" s="243" t="s">
        <v>6</v>
      </c>
    </row>
    <row r="20" spans="2:30" ht="39" customHeight="1" x14ac:dyDescent="0.3">
      <c r="B20" s="294"/>
      <c r="C20" s="202" t="str">
        <f t="shared" si="4"/>
        <v/>
      </c>
      <c r="D20" s="913" t="str">
        <f t="shared" si="5"/>
        <v/>
      </c>
      <c r="E20" s="298"/>
      <c r="F20" s="299"/>
      <c r="G20" s="152" t="str">
        <f t="shared" si="6"/>
        <v/>
      </c>
      <c r="H20" s="298"/>
      <c r="I20" s="299"/>
      <c r="J20" s="152" t="str">
        <f t="shared" si="7"/>
        <v/>
      </c>
      <c r="K20" s="298"/>
      <c r="L20" s="299"/>
      <c r="M20" s="152" t="str">
        <f t="shared" si="8"/>
        <v/>
      </c>
      <c r="N20" s="298"/>
      <c r="O20" s="299"/>
      <c r="P20" s="152" t="str">
        <f t="shared" si="9"/>
        <v/>
      </c>
      <c r="R20" s="131"/>
      <c r="Z20" s="243" t="str">
        <f t="shared" si="10"/>
        <v>LDP WEB PAYMENTS-FUNDS CONTROLLED (5217)</v>
      </c>
      <c r="AA20" s="243" t="s">
        <v>3301</v>
      </c>
      <c r="AB20" s="243">
        <v>5217</v>
      </c>
      <c r="AC20" s="243" t="s">
        <v>3402</v>
      </c>
      <c r="AD20" s="243" t="s">
        <v>6</v>
      </c>
    </row>
    <row r="21" spans="2:30" ht="39" customHeight="1" x14ac:dyDescent="0.3">
      <c r="B21" s="294"/>
      <c r="C21" s="202" t="str">
        <f t="shared" si="4"/>
        <v/>
      </c>
      <c r="D21" s="913" t="str">
        <f t="shared" si="5"/>
        <v/>
      </c>
      <c r="E21" s="298"/>
      <c r="F21" s="299"/>
      <c r="G21" s="152" t="str">
        <f t="shared" si="6"/>
        <v/>
      </c>
      <c r="H21" s="298"/>
      <c r="I21" s="299"/>
      <c r="J21" s="152" t="str">
        <f t="shared" si="7"/>
        <v/>
      </c>
      <c r="K21" s="298"/>
      <c r="L21" s="299"/>
      <c r="M21" s="152" t="str">
        <f t="shared" si="8"/>
        <v/>
      </c>
      <c r="N21" s="298"/>
      <c r="O21" s="299"/>
      <c r="P21" s="152" t="str">
        <f t="shared" si="9"/>
        <v/>
      </c>
      <c r="Z21" t="str">
        <f t="shared" si="10"/>
        <v>LIVESTOCK FORAGE PROGRAM (2833)</v>
      </c>
      <c r="AA21" t="s">
        <v>3229</v>
      </c>
      <c r="AB21">
        <v>2833</v>
      </c>
      <c r="AC21" s="243" t="s">
        <v>3689</v>
      </c>
      <c r="AD21" t="s">
        <v>6</v>
      </c>
    </row>
    <row r="22" spans="2:30" ht="39" customHeight="1" x14ac:dyDescent="0.3">
      <c r="B22" s="294"/>
      <c r="C22" s="202" t="str">
        <f t="shared" si="4"/>
        <v/>
      </c>
      <c r="D22" s="913" t="str">
        <f t="shared" si="5"/>
        <v/>
      </c>
      <c r="E22" s="298"/>
      <c r="F22" s="299"/>
      <c r="G22" s="152" t="str">
        <f t="shared" si="6"/>
        <v/>
      </c>
      <c r="H22" s="298"/>
      <c r="I22" s="299"/>
      <c r="J22" s="152" t="str">
        <f t="shared" si="7"/>
        <v/>
      </c>
      <c r="K22" s="298"/>
      <c r="L22" s="299"/>
      <c r="M22" s="152" t="str">
        <f t="shared" si="8"/>
        <v/>
      </c>
      <c r="N22" s="298"/>
      <c r="O22" s="299"/>
      <c r="P22" s="152" t="str">
        <f t="shared" si="9"/>
        <v/>
      </c>
      <c r="Z22" s="243" t="str">
        <f t="shared" si="10"/>
        <v>LOAN DEFICIENCY - LENTILS, DRY (5207)</v>
      </c>
      <c r="AA22" s="243" t="s">
        <v>3298</v>
      </c>
      <c r="AB22" s="243">
        <v>5207</v>
      </c>
      <c r="AC22" s="243" t="s">
        <v>3402</v>
      </c>
      <c r="AD22" s="243" t="s">
        <v>6</v>
      </c>
    </row>
    <row r="23" spans="2:30" ht="39" customHeight="1" x14ac:dyDescent="0.3">
      <c r="B23" s="294"/>
      <c r="C23" s="202" t="str">
        <f t="shared" si="4"/>
        <v/>
      </c>
      <c r="D23" s="913" t="str">
        <f t="shared" si="5"/>
        <v/>
      </c>
      <c r="E23" s="298"/>
      <c r="F23" s="299"/>
      <c r="G23" s="152" t="str">
        <f t="shared" si="6"/>
        <v/>
      </c>
      <c r="H23" s="298"/>
      <c r="I23" s="299"/>
      <c r="J23" s="152" t="str">
        <f t="shared" si="7"/>
        <v/>
      </c>
      <c r="K23" s="298"/>
      <c r="L23" s="299"/>
      <c r="M23" s="152" t="str">
        <f t="shared" si="8"/>
        <v/>
      </c>
      <c r="N23" s="298"/>
      <c r="O23" s="299"/>
      <c r="P23" s="152" t="str">
        <f t="shared" si="9"/>
        <v/>
      </c>
      <c r="Z23" s="243" t="str">
        <f t="shared" si="10"/>
        <v>LOAN DEFICIENCY PAYMENT (5207)</v>
      </c>
      <c r="AA23" t="s">
        <v>3686</v>
      </c>
      <c r="AB23" s="243">
        <v>5207</v>
      </c>
      <c r="AC23" s="243" t="s">
        <v>3402</v>
      </c>
      <c r="AD23" s="243" t="s">
        <v>6</v>
      </c>
    </row>
    <row r="24" spans="2:30" ht="39" customHeight="1" x14ac:dyDescent="0.3">
      <c r="B24" s="294"/>
      <c r="C24" s="202" t="str">
        <f t="shared" si="4"/>
        <v/>
      </c>
      <c r="D24" s="913" t="str">
        <f t="shared" si="5"/>
        <v/>
      </c>
      <c r="E24" s="298"/>
      <c r="F24" s="299"/>
      <c r="G24" s="152" t="str">
        <f t="shared" si="6"/>
        <v/>
      </c>
      <c r="H24" s="298"/>
      <c r="I24" s="299"/>
      <c r="J24" s="152" t="str">
        <f t="shared" si="7"/>
        <v/>
      </c>
      <c r="K24" s="298"/>
      <c r="L24" s="299"/>
      <c r="M24" s="152" t="str">
        <f t="shared" si="8"/>
        <v/>
      </c>
      <c r="N24" s="298"/>
      <c r="O24" s="299"/>
      <c r="P24" s="152" t="str">
        <f t="shared" si="9"/>
        <v/>
      </c>
      <c r="Z24" s="243" t="str">
        <f t="shared" si="10"/>
        <v>LOAN DEFICIENCY PAYMENT (5217)</v>
      </c>
      <c r="AA24" t="s">
        <v>3686</v>
      </c>
      <c r="AB24" s="243">
        <v>5217</v>
      </c>
      <c r="AC24" s="243" t="s">
        <v>3402</v>
      </c>
      <c r="AD24" s="243" t="s">
        <v>6</v>
      </c>
    </row>
    <row r="25" spans="2:30" ht="39" customHeight="1" x14ac:dyDescent="0.3">
      <c r="B25" s="294"/>
      <c r="C25" s="202" t="str">
        <f t="shared" si="4"/>
        <v/>
      </c>
      <c r="D25" s="913" t="str">
        <f t="shared" si="5"/>
        <v/>
      </c>
      <c r="E25" s="298"/>
      <c r="F25" s="299"/>
      <c r="G25" s="152" t="str">
        <f t="shared" si="6"/>
        <v/>
      </c>
      <c r="H25" s="298"/>
      <c r="I25" s="299"/>
      <c r="J25" s="152" t="str">
        <f t="shared" si="7"/>
        <v/>
      </c>
      <c r="K25" s="298"/>
      <c r="L25" s="299"/>
      <c r="M25" s="152" t="str">
        <f t="shared" si="8"/>
        <v/>
      </c>
      <c r="N25" s="298"/>
      <c r="O25" s="299"/>
      <c r="P25" s="152" t="str">
        <f t="shared" si="9"/>
        <v/>
      </c>
      <c r="Z25" s="243" t="str">
        <f t="shared" si="10"/>
        <v>MARKET FACILITATION PROGRAM - CROPS (2867)</v>
      </c>
      <c r="AA25" s="243" t="s">
        <v>3245</v>
      </c>
      <c r="AB25" s="243">
        <v>2867</v>
      </c>
      <c r="AC25" s="243" t="s">
        <v>3404</v>
      </c>
      <c r="AD25" s="243" t="s">
        <v>6</v>
      </c>
    </row>
    <row r="26" spans="2:30" ht="39" customHeight="1" x14ac:dyDescent="0.3">
      <c r="B26" s="294"/>
      <c r="C26" s="202" t="str">
        <f t="shared" si="4"/>
        <v/>
      </c>
      <c r="D26" s="913" t="str">
        <f t="shared" si="5"/>
        <v/>
      </c>
      <c r="E26" s="298"/>
      <c r="F26" s="299"/>
      <c r="G26" s="152" t="str">
        <f t="shared" si="6"/>
        <v/>
      </c>
      <c r="H26" s="298"/>
      <c r="I26" s="299"/>
      <c r="J26" s="152" t="str">
        <f t="shared" si="7"/>
        <v/>
      </c>
      <c r="K26" s="298"/>
      <c r="L26" s="299"/>
      <c r="M26" s="152" t="str">
        <f t="shared" si="8"/>
        <v/>
      </c>
      <c r="N26" s="298"/>
      <c r="O26" s="299"/>
      <c r="P26" s="152" t="str">
        <f t="shared" si="9"/>
        <v/>
      </c>
      <c r="Z26" s="243" t="str">
        <f t="shared" si="10"/>
        <v>MARKET FACILITATION PROGRAM - NON-SPECIALTY CROPS (2877)</v>
      </c>
      <c r="AA26" s="243" t="s">
        <v>3683</v>
      </c>
      <c r="AB26" s="243">
        <v>2877</v>
      </c>
      <c r="AC26" s="243" t="s">
        <v>3404</v>
      </c>
      <c r="AD26" s="243" t="s">
        <v>6</v>
      </c>
    </row>
    <row r="27" spans="2:30" ht="39" customHeight="1" x14ac:dyDescent="0.3">
      <c r="B27" s="294"/>
      <c r="C27" s="202" t="str">
        <f t="shared" si="4"/>
        <v/>
      </c>
      <c r="D27" s="913" t="str">
        <f t="shared" si="5"/>
        <v/>
      </c>
      <c r="E27" s="298"/>
      <c r="F27" s="299"/>
      <c r="G27" s="152" t="str">
        <f t="shared" si="6"/>
        <v/>
      </c>
      <c r="H27" s="298"/>
      <c r="I27" s="299"/>
      <c r="J27" s="152" t="str">
        <f t="shared" si="7"/>
        <v/>
      </c>
      <c r="K27" s="298"/>
      <c r="L27" s="299"/>
      <c r="M27" s="152" t="str">
        <f t="shared" si="8"/>
        <v/>
      </c>
      <c r="N27" s="298"/>
      <c r="O27" s="299"/>
      <c r="P27" s="152" t="str">
        <f t="shared" si="9"/>
        <v/>
      </c>
      <c r="Z27" s="243" t="str">
        <f t="shared" si="10"/>
        <v>MARKET FACILITATION PROGRAM – SPECIALTY CROPS (2878)</v>
      </c>
      <c r="AA27" t="s">
        <v>3684</v>
      </c>
      <c r="AB27" s="243">
        <v>2878</v>
      </c>
      <c r="AC27" s="243" t="s">
        <v>3404</v>
      </c>
      <c r="AD27" s="243" t="s">
        <v>6</v>
      </c>
    </row>
    <row r="28" spans="2:30" ht="39" customHeight="1" x14ac:dyDescent="0.3">
      <c r="B28" s="294"/>
      <c r="C28" s="202" t="str">
        <f t="shared" si="4"/>
        <v/>
      </c>
      <c r="D28" s="913" t="str">
        <f t="shared" si="5"/>
        <v/>
      </c>
      <c r="E28" s="298"/>
      <c r="F28" s="299"/>
      <c r="G28" s="152" t="str">
        <f t="shared" si="6"/>
        <v/>
      </c>
      <c r="H28" s="298"/>
      <c r="I28" s="299"/>
      <c r="J28" s="152" t="str">
        <f t="shared" si="7"/>
        <v/>
      </c>
      <c r="K28" s="298"/>
      <c r="L28" s="299"/>
      <c r="M28" s="152" t="str">
        <f t="shared" si="8"/>
        <v/>
      </c>
      <c r="N28" s="298"/>
      <c r="O28" s="299"/>
      <c r="P28" s="152" t="str">
        <f t="shared" si="9"/>
        <v/>
      </c>
      <c r="Z28" s="243" t="str">
        <f t="shared" si="10"/>
        <v>MARKET FACILITATION PROG-SPECIALTY CROPS (2870)</v>
      </c>
      <c r="AA28" s="243" t="s">
        <v>3247</v>
      </c>
      <c r="AB28" s="243">
        <v>2870</v>
      </c>
      <c r="AC28" s="243" t="s">
        <v>3404</v>
      </c>
      <c r="AD28" s="243" t="s">
        <v>6</v>
      </c>
    </row>
    <row r="29" spans="2:30" ht="39" customHeight="1" x14ac:dyDescent="0.3">
      <c r="B29" s="294"/>
      <c r="C29" s="202" t="str">
        <f t="shared" si="4"/>
        <v/>
      </c>
      <c r="D29" s="913" t="str">
        <f t="shared" si="5"/>
        <v/>
      </c>
      <c r="E29" s="298"/>
      <c r="F29" s="299"/>
      <c r="G29" s="152" t="str">
        <f t="shared" si="6"/>
        <v/>
      </c>
      <c r="H29" s="298"/>
      <c r="I29" s="299"/>
      <c r="J29" s="152" t="str">
        <f t="shared" si="7"/>
        <v/>
      </c>
      <c r="K29" s="298"/>
      <c r="L29" s="299"/>
      <c r="M29" s="152" t="str">
        <f t="shared" si="8"/>
        <v/>
      </c>
      <c r="N29" s="298"/>
      <c r="O29" s="299"/>
      <c r="P29" s="152" t="str">
        <f t="shared" si="9"/>
        <v/>
      </c>
      <c r="Z29" s="243" t="str">
        <f t="shared" si="10"/>
        <v>MARKETING ASSISTANCE LOANS - NON-RECOURSE INCLUDES SUPPLEMENTAL SUGAR (1060)</v>
      </c>
      <c r="AA29" t="s">
        <v>3679</v>
      </c>
      <c r="AB29" s="243">
        <v>1060</v>
      </c>
      <c r="AC29" s="243" t="s">
        <v>3403</v>
      </c>
      <c r="AD29" s="243" t="s">
        <v>6</v>
      </c>
    </row>
    <row r="30" spans="2:30" ht="39" customHeight="1" x14ac:dyDescent="0.3">
      <c r="B30" s="294"/>
      <c r="C30" s="202" t="str">
        <f t="shared" si="4"/>
        <v/>
      </c>
      <c r="D30" s="913" t="str">
        <f t="shared" si="5"/>
        <v/>
      </c>
      <c r="E30" s="298"/>
      <c r="F30" s="299"/>
      <c r="G30" s="152" t="str">
        <f t="shared" si="6"/>
        <v/>
      </c>
      <c r="H30" s="298"/>
      <c r="I30" s="299"/>
      <c r="J30" s="152" t="str">
        <f t="shared" si="7"/>
        <v/>
      </c>
      <c r="K30" s="298"/>
      <c r="L30" s="299"/>
      <c r="M30" s="152" t="str">
        <f t="shared" si="8"/>
        <v/>
      </c>
      <c r="N30" s="298"/>
      <c r="O30" s="299"/>
      <c r="P30" s="152" t="str">
        <f t="shared" si="9"/>
        <v/>
      </c>
      <c r="Z30" s="243" t="str">
        <f t="shared" si="10"/>
        <v>MARKETING ASSISTANCE LOANS - RECOURSE (1070)</v>
      </c>
      <c r="AA30" t="s">
        <v>3680</v>
      </c>
      <c r="AB30" s="243">
        <v>1070</v>
      </c>
      <c r="AC30" s="243" t="s">
        <v>3403</v>
      </c>
      <c r="AD30" s="243" t="s">
        <v>6</v>
      </c>
    </row>
    <row r="31" spans="2:30" ht="39" customHeight="1" x14ac:dyDescent="0.3">
      <c r="B31" s="294"/>
      <c r="C31" s="202" t="str">
        <f t="shared" si="4"/>
        <v/>
      </c>
      <c r="D31" s="913" t="str">
        <f t="shared" si="5"/>
        <v/>
      </c>
      <c r="E31" s="298"/>
      <c r="F31" s="299"/>
      <c r="G31" s="152" t="str">
        <f t="shared" si="6"/>
        <v/>
      </c>
      <c r="H31" s="298"/>
      <c r="I31" s="299"/>
      <c r="J31" s="152" t="str">
        <f t="shared" si="7"/>
        <v/>
      </c>
      <c r="K31" s="298"/>
      <c r="L31" s="299"/>
      <c r="M31" s="152" t="str">
        <f t="shared" si="8"/>
        <v/>
      </c>
      <c r="N31" s="298"/>
      <c r="O31" s="299"/>
      <c r="P31" s="152" t="str">
        <f t="shared" si="9"/>
        <v/>
      </c>
      <c r="Z31" s="243" t="str">
        <f t="shared" si="10"/>
        <v>NAP REGULAR WEB-BASED (2920)</v>
      </c>
      <c r="AA31" s="243" t="s">
        <v>3263</v>
      </c>
      <c r="AB31" s="243">
        <v>2920</v>
      </c>
      <c r="AC31" s="243" t="s">
        <v>3405</v>
      </c>
      <c r="AD31" s="243" t="s">
        <v>6</v>
      </c>
    </row>
    <row r="32" spans="2:30" ht="39" customHeight="1" x14ac:dyDescent="0.3">
      <c r="B32" s="294"/>
      <c r="C32" s="202" t="str">
        <f t="shared" si="4"/>
        <v/>
      </c>
      <c r="D32" s="913" t="str">
        <f t="shared" si="5"/>
        <v/>
      </c>
      <c r="E32" s="298"/>
      <c r="F32" s="299"/>
      <c r="G32" s="152" t="str">
        <f t="shared" si="6"/>
        <v/>
      </c>
      <c r="H32" s="298"/>
      <c r="I32" s="299"/>
      <c r="J32" s="152" t="str">
        <f t="shared" si="7"/>
        <v/>
      </c>
      <c r="K32" s="298"/>
      <c r="L32" s="299"/>
      <c r="M32" s="152" t="str">
        <f t="shared" si="8"/>
        <v/>
      </c>
      <c r="N32" s="298"/>
      <c r="O32" s="299"/>
      <c r="P32" s="152" t="str">
        <f t="shared" si="9"/>
        <v/>
      </c>
      <c r="Q32">
        <f>IF(B32="",2,4)</f>
        <v>2</v>
      </c>
      <c r="Z32" s="243" t="str">
        <f t="shared" si="10"/>
        <v>NONINSURED CROP DISASTER ASSISTANCE PROGRAM - BUY UP (2920)</v>
      </c>
      <c r="AA32" t="s">
        <v>3685</v>
      </c>
      <c r="AB32" s="243">
        <v>2920</v>
      </c>
      <c r="AC32" s="243" t="s">
        <v>3405</v>
      </c>
      <c r="AD32" s="243" t="s">
        <v>6</v>
      </c>
    </row>
    <row r="33" spans="2:30" ht="39" customHeight="1" x14ac:dyDescent="0.3">
      <c r="B33" s="294"/>
      <c r="C33" s="202" t="str">
        <f t="shared" si="4"/>
        <v/>
      </c>
      <c r="D33" s="913" t="str">
        <f t="shared" si="5"/>
        <v/>
      </c>
      <c r="E33" s="298"/>
      <c r="F33" s="299"/>
      <c r="G33" s="152" t="str">
        <f t="shared" si="6"/>
        <v/>
      </c>
      <c r="H33" s="298"/>
      <c r="I33" s="299"/>
      <c r="J33" s="152" t="str">
        <f t="shared" si="7"/>
        <v/>
      </c>
      <c r="K33" s="298"/>
      <c r="L33" s="299"/>
      <c r="M33" s="152" t="str">
        <f t="shared" si="8"/>
        <v/>
      </c>
      <c r="N33" s="298"/>
      <c r="O33" s="299"/>
      <c r="P33" s="152" t="str">
        <f t="shared" si="9"/>
        <v/>
      </c>
      <c r="Z33" s="243" t="str">
        <f t="shared" si="10"/>
        <v>NONINSURED CROP DISASTER ASSISTANCE PROGRAM (2775)</v>
      </c>
      <c r="AA33" t="s">
        <v>3682</v>
      </c>
      <c r="AB33" s="243">
        <v>2775</v>
      </c>
      <c r="AC33" s="243" t="s">
        <v>3405</v>
      </c>
      <c r="AD33" s="243" t="s">
        <v>6</v>
      </c>
    </row>
    <row r="34" spans="2:30" ht="39" customHeight="1" x14ac:dyDescent="0.3">
      <c r="B34" s="294"/>
      <c r="C34" s="202" t="str">
        <f t="shared" si="4"/>
        <v/>
      </c>
      <c r="D34" s="913" t="str">
        <f t="shared" si="5"/>
        <v/>
      </c>
      <c r="E34" s="298"/>
      <c r="F34" s="299"/>
      <c r="G34" s="152" t="str">
        <f t="shared" si="6"/>
        <v/>
      </c>
      <c r="H34" s="298"/>
      <c r="I34" s="299"/>
      <c r="J34" s="152" t="str">
        <f t="shared" si="7"/>
        <v/>
      </c>
      <c r="K34" s="298"/>
      <c r="L34" s="299"/>
      <c r="M34" s="152" t="str">
        <f t="shared" si="8"/>
        <v/>
      </c>
      <c r="N34" s="298"/>
      <c r="O34" s="299"/>
      <c r="P34" s="152" t="str">
        <f t="shared" si="9"/>
        <v/>
      </c>
      <c r="Z34" s="243" t="str">
        <f t="shared" si="10"/>
        <v>NON-RECOURSE MAL (1060)</v>
      </c>
      <c r="AA34" s="243" t="s">
        <v>3186</v>
      </c>
      <c r="AB34" s="243">
        <v>1060</v>
      </c>
      <c r="AC34" s="243" t="s">
        <v>3403</v>
      </c>
      <c r="AD34" s="243" t="s">
        <v>6</v>
      </c>
    </row>
    <row r="35" spans="2:30" ht="39" customHeight="1" x14ac:dyDescent="0.3">
      <c r="B35" s="294"/>
      <c r="C35" s="202" t="str">
        <f t="shared" si="4"/>
        <v/>
      </c>
      <c r="D35" s="913" t="str">
        <f t="shared" si="5"/>
        <v/>
      </c>
      <c r="E35" s="298"/>
      <c r="F35" s="299"/>
      <c r="G35" s="152" t="str">
        <f t="shared" si="6"/>
        <v/>
      </c>
      <c r="H35" s="298"/>
      <c r="I35" s="299"/>
      <c r="J35" s="152" t="str">
        <f t="shared" si="7"/>
        <v/>
      </c>
      <c r="K35" s="298"/>
      <c r="L35" s="299"/>
      <c r="M35" s="152" t="str">
        <f t="shared" si="8"/>
        <v/>
      </c>
      <c r="N35" s="298"/>
      <c r="O35" s="299"/>
      <c r="P35" s="152" t="str">
        <f t="shared" si="9"/>
        <v/>
      </c>
      <c r="Z35" s="243" t="str">
        <f t="shared" si="10"/>
        <v>ON-FARM STORAGE LOSS PROGRAM (2433)</v>
      </c>
      <c r="AA35" s="243" t="s">
        <v>3209</v>
      </c>
      <c r="AB35" s="243">
        <v>2433</v>
      </c>
      <c r="AC35" s="243" t="s">
        <v>3523</v>
      </c>
      <c r="AD35" s="243" t="s">
        <v>6</v>
      </c>
    </row>
    <row r="36" spans="2:30" ht="39" customHeight="1" x14ac:dyDescent="0.3">
      <c r="B36" s="294"/>
      <c r="C36" s="202" t="str">
        <f t="shared" si="4"/>
        <v/>
      </c>
      <c r="D36" s="913" t="str">
        <f t="shared" si="5"/>
        <v/>
      </c>
      <c r="E36" s="298"/>
      <c r="F36" s="299"/>
      <c r="G36" s="152" t="str">
        <f t="shared" si="6"/>
        <v/>
      </c>
      <c r="H36" s="298"/>
      <c r="I36" s="299"/>
      <c r="J36" s="152" t="str">
        <f t="shared" si="7"/>
        <v/>
      </c>
      <c r="K36" s="298"/>
      <c r="L36" s="299"/>
      <c r="M36" s="152" t="str">
        <f t="shared" si="8"/>
        <v/>
      </c>
      <c r="N36" s="298"/>
      <c r="O36" s="299"/>
      <c r="P36" s="152" t="str">
        <f t="shared" si="9"/>
        <v/>
      </c>
      <c r="Z36" s="243" t="str">
        <f t="shared" si="10"/>
        <v>ON-FARM STORED COMMODITY LOSS PROGRAM (2434)</v>
      </c>
      <c r="AA36" s="243" t="s">
        <v>3210</v>
      </c>
      <c r="AB36" s="243">
        <v>2434</v>
      </c>
      <c r="AC36" s="243" t="s">
        <v>3523</v>
      </c>
      <c r="AD36" s="243" t="s">
        <v>6</v>
      </c>
    </row>
    <row r="37" spans="2:30" ht="39" customHeight="1" x14ac:dyDescent="0.3">
      <c r="B37" s="294"/>
      <c r="C37" s="202" t="str">
        <f t="shared" si="4"/>
        <v/>
      </c>
      <c r="D37" s="913" t="str">
        <f t="shared" si="5"/>
        <v/>
      </c>
      <c r="E37" s="298"/>
      <c r="F37" s="299"/>
      <c r="G37" s="152" t="str">
        <f t="shared" si="6"/>
        <v/>
      </c>
      <c r="H37" s="298"/>
      <c r="I37" s="299"/>
      <c r="J37" s="152" t="str">
        <f t="shared" si="7"/>
        <v/>
      </c>
      <c r="K37" s="298"/>
      <c r="L37" s="299"/>
      <c r="M37" s="152" t="str">
        <f t="shared" si="8"/>
        <v/>
      </c>
      <c r="N37" s="298"/>
      <c r="O37" s="299"/>
      <c r="P37" s="152" t="str">
        <f t="shared" si="9"/>
        <v/>
      </c>
      <c r="Z37" s="243" t="str">
        <f t="shared" si="10"/>
        <v>PRICE LOSS COVERAGE (2837)</v>
      </c>
      <c r="AA37" s="243" t="s">
        <v>3231</v>
      </c>
      <c r="AB37" s="243">
        <v>2837</v>
      </c>
      <c r="AC37" s="243" t="s">
        <v>3400</v>
      </c>
      <c r="AD37" s="243" t="s">
        <v>6</v>
      </c>
    </row>
    <row r="38" spans="2:30" ht="39" customHeight="1" x14ac:dyDescent="0.3">
      <c r="B38" s="294"/>
      <c r="C38" s="202" t="str">
        <f t="shared" si="4"/>
        <v/>
      </c>
      <c r="D38" s="913" t="str">
        <f t="shared" si="5"/>
        <v/>
      </c>
      <c r="E38" s="298"/>
      <c r="F38" s="299"/>
      <c r="G38" s="152" t="str">
        <f t="shared" si="6"/>
        <v/>
      </c>
      <c r="H38" s="298"/>
      <c r="I38" s="299"/>
      <c r="J38" s="152" t="str">
        <f t="shared" si="7"/>
        <v/>
      </c>
      <c r="K38" s="298"/>
      <c r="L38" s="299"/>
      <c r="M38" s="152" t="str">
        <f t="shared" si="8"/>
        <v/>
      </c>
      <c r="N38" s="298"/>
      <c r="O38" s="299"/>
      <c r="P38" s="152" t="str">
        <f t="shared" si="9"/>
        <v/>
      </c>
      <c r="Z38" s="243" t="str">
        <f t="shared" si="10"/>
        <v>RECOURSE MAL (1070)</v>
      </c>
      <c r="AA38" s="243" t="s">
        <v>3193</v>
      </c>
      <c r="AB38" s="243">
        <v>1070</v>
      </c>
      <c r="AC38" s="243" t="s">
        <v>3403</v>
      </c>
      <c r="AD38" s="243" t="s">
        <v>6</v>
      </c>
    </row>
    <row r="39" spans="2:30" ht="39" customHeight="1" x14ac:dyDescent="0.3">
      <c r="B39" s="294"/>
      <c r="C39" s="202" t="str">
        <f t="shared" si="4"/>
        <v/>
      </c>
      <c r="D39" s="913" t="str">
        <f t="shared" si="5"/>
        <v/>
      </c>
      <c r="E39" s="298"/>
      <c r="F39" s="299"/>
      <c r="G39" s="152" t="str">
        <f t="shared" si="6"/>
        <v/>
      </c>
      <c r="H39" s="298"/>
      <c r="I39" s="299"/>
      <c r="J39" s="152" t="str">
        <f t="shared" si="7"/>
        <v/>
      </c>
      <c r="K39" s="298"/>
      <c r="L39" s="299"/>
      <c r="M39" s="152" t="str">
        <f t="shared" si="8"/>
        <v/>
      </c>
      <c r="N39" s="298"/>
      <c r="O39" s="299"/>
      <c r="P39" s="152" t="str">
        <f t="shared" si="9"/>
        <v/>
      </c>
      <c r="Z39" t="str">
        <f t="shared" ref="Z39:Z46" si="11">TRIM(AA39)&amp;" ("&amp;AB39&amp;")"</f>
        <v>SEAFOOD TRADE RELIEF PROGRAM (2907)</v>
      </c>
      <c r="AA39" t="s">
        <v>3260</v>
      </c>
      <c r="AB39">
        <v>2907</v>
      </c>
      <c r="AC39" s="243" t="s">
        <v>3715</v>
      </c>
      <c r="AD39" s="243" t="s">
        <v>7</v>
      </c>
    </row>
    <row r="40" spans="2:30" ht="39" customHeight="1" x14ac:dyDescent="0.3">
      <c r="B40" s="294"/>
      <c r="C40" s="202" t="str">
        <f t="shared" si="4"/>
        <v/>
      </c>
      <c r="D40" s="913" t="str">
        <f t="shared" si="5"/>
        <v/>
      </c>
      <c r="E40" s="298"/>
      <c r="F40" s="299"/>
      <c r="G40" s="152" t="str">
        <f t="shared" si="6"/>
        <v/>
      </c>
      <c r="H40" s="298"/>
      <c r="I40" s="299"/>
      <c r="J40" s="152" t="str">
        <f t="shared" si="7"/>
        <v/>
      </c>
      <c r="K40" s="298"/>
      <c r="L40" s="299"/>
      <c r="M40" s="152" t="str">
        <f t="shared" si="8"/>
        <v/>
      </c>
      <c r="N40" s="298"/>
      <c r="O40" s="299"/>
      <c r="P40" s="152" t="str">
        <f t="shared" si="9"/>
        <v/>
      </c>
      <c r="Z40" t="str">
        <f t="shared" si="11"/>
        <v>TMP/MFP 2019 NON SPECIALTY CROPS (2877)</v>
      </c>
      <c r="AA40" t="s">
        <v>3251</v>
      </c>
      <c r="AB40">
        <v>2877</v>
      </c>
      <c r="AC40" s="243" t="s">
        <v>3404</v>
      </c>
      <c r="AD40" t="s">
        <v>6</v>
      </c>
    </row>
    <row r="41" spans="2:30" ht="39" customHeight="1" x14ac:dyDescent="0.3">
      <c r="B41" s="294"/>
      <c r="C41" s="202" t="str">
        <f t="shared" si="4"/>
        <v/>
      </c>
      <c r="D41" s="913" t="str">
        <f t="shared" si="5"/>
        <v/>
      </c>
      <c r="E41" s="298"/>
      <c r="F41" s="299"/>
      <c r="G41" s="152" t="str">
        <f t="shared" si="6"/>
        <v/>
      </c>
      <c r="H41" s="298"/>
      <c r="I41" s="299"/>
      <c r="J41" s="152" t="str">
        <f t="shared" si="7"/>
        <v/>
      </c>
      <c r="K41" s="298"/>
      <c r="L41" s="299"/>
      <c r="M41" s="152" t="str">
        <f t="shared" si="8"/>
        <v/>
      </c>
      <c r="N41" s="298"/>
      <c r="O41" s="299"/>
      <c r="P41" s="152" t="str">
        <f t="shared" si="9"/>
        <v/>
      </c>
      <c r="Z41" t="str">
        <f t="shared" si="11"/>
        <v>TMP/MFP 2019 SPECIALITY CROPS (2878)</v>
      </c>
      <c r="AA41" t="s">
        <v>3252</v>
      </c>
      <c r="AB41">
        <v>2878</v>
      </c>
      <c r="AC41" s="243" t="s">
        <v>3404</v>
      </c>
      <c r="AD41" t="s">
        <v>6</v>
      </c>
    </row>
    <row r="42" spans="2:30" ht="39" customHeight="1" x14ac:dyDescent="0.3">
      <c r="B42" s="294"/>
      <c r="C42" s="202" t="str">
        <f t="shared" si="4"/>
        <v/>
      </c>
      <c r="D42" s="913" t="str">
        <f t="shared" si="5"/>
        <v/>
      </c>
      <c r="E42" s="298"/>
      <c r="F42" s="299"/>
      <c r="G42" s="152" t="str">
        <f t="shared" si="6"/>
        <v/>
      </c>
      <c r="H42" s="298"/>
      <c r="I42" s="299"/>
      <c r="J42" s="152" t="str">
        <f t="shared" si="7"/>
        <v/>
      </c>
      <c r="K42" s="298"/>
      <c r="L42" s="299"/>
      <c r="M42" s="152" t="str">
        <f t="shared" si="8"/>
        <v/>
      </c>
      <c r="N42" s="298"/>
      <c r="O42" s="299"/>
      <c r="P42" s="152" t="str">
        <f t="shared" si="9"/>
        <v/>
      </c>
      <c r="Z42" s="243" t="str">
        <f t="shared" si="11"/>
        <v>WEB-BASED NAP (2775)</v>
      </c>
      <c r="AA42" s="243" t="s">
        <v>3223</v>
      </c>
      <c r="AB42" s="243">
        <v>2775</v>
      </c>
      <c r="AC42" s="243" t="s">
        <v>3405</v>
      </c>
      <c r="AD42" s="243" t="s">
        <v>6</v>
      </c>
    </row>
    <row r="43" spans="2:30" ht="39" customHeight="1" x14ac:dyDescent="0.3">
      <c r="B43" s="294"/>
      <c r="C43" s="202" t="str">
        <f t="shared" si="4"/>
        <v/>
      </c>
      <c r="D43" s="913" t="str">
        <f t="shared" si="5"/>
        <v/>
      </c>
      <c r="E43" s="298"/>
      <c r="F43" s="299"/>
      <c r="G43" s="152" t="str">
        <f t="shared" si="6"/>
        <v/>
      </c>
      <c r="H43" s="298"/>
      <c r="I43" s="299"/>
      <c r="J43" s="152" t="str">
        <f t="shared" si="7"/>
        <v/>
      </c>
      <c r="K43" s="298"/>
      <c r="L43" s="299"/>
      <c r="M43" s="152" t="str">
        <f t="shared" si="8"/>
        <v/>
      </c>
      <c r="N43" s="298"/>
      <c r="O43" s="299"/>
      <c r="P43" s="152" t="str">
        <f t="shared" si="9"/>
        <v/>
      </c>
      <c r="Z43" s="243" t="str">
        <f t="shared" si="11"/>
        <v>WILDFIRE AND HURRICANE INDEMNITY PROGRAM (2864)</v>
      </c>
      <c r="AA43" t="s">
        <v>3681</v>
      </c>
      <c r="AB43" s="243">
        <v>2864</v>
      </c>
      <c r="AC43" s="243" t="s">
        <v>3410</v>
      </c>
      <c r="AD43" s="243" t="s">
        <v>3776</v>
      </c>
    </row>
    <row r="44" spans="2:30" ht="39" customHeight="1" x14ac:dyDescent="0.3">
      <c r="B44" s="294"/>
      <c r="C44" s="202" t="str">
        <f t="shared" si="4"/>
        <v/>
      </c>
      <c r="D44" s="913" t="str">
        <f t="shared" si="5"/>
        <v/>
      </c>
      <c r="E44" s="298"/>
      <c r="F44" s="299"/>
      <c r="G44" s="152" t="str">
        <f t="shared" si="6"/>
        <v/>
      </c>
      <c r="H44" s="298"/>
      <c r="I44" s="299"/>
      <c r="J44" s="152" t="str">
        <f t="shared" si="7"/>
        <v/>
      </c>
      <c r="K44" s="298"/>
      <c r="L44" s="299"/>
      <c r="M44" s="152" t="str">
        <f t="shared" si="8"/>
        <v/>
      </c>
      <c r="N44" s="298"/>
      <c r="O44" s="299"/>
      <c r="P44" s="152" t="str">
        <f t="shared" si="9"/>
        <v/>
      </c>
      <c r="Z44" s="243" t="str">
        <f t="shared" si="11"/>
        <v>WILDFIRE AND HURRICANE INDEMNITY PROGRAM (2886)</v>
      </c>
      <c r="AA44" t="s">
        <v>3681</v>
      </c>
      <c r="AB44" s="243">
        <v>2886</v>
      </c>
      <c r="AC44" s="243" t="s">
        <v>3410</v>
      </c>
      <c r="AD44" s="243" t="s">
        <v>3776</v>
      </c>
    </row>
    <row r="45" spans="2:30" ht="39" customHeight="1" x14ac:dyDescent="0.3">
      <c r="B45" s="294"/>
      <c r="C45" s="202" t="str">
        <f t="shared" si="4"/>
        <v/>
      </c>
      <c r="D45" s="913" t="str">
        <f t="shared" si="5"/>
        <v/>
      </c>
      <c r="E45" s="298"/>
      <c r="F45" s="299"/>
      <c r="G45" s="152" t="str">
        <f t="shared" si="6"/>
        <v/>
      </c>
      <c r="H45" s="298"/>
      <c r="I45" s="299"/>
      <c r="J45" s="152" t="str">
        <f t="shared" si="7"/>
        <v/>
      </c>
      <c r="K45" s="298"/>
      <c r="L45" s="299"/>
      <c r="M45" s="152" t="str">
        <f t="shared" si="8"/>
        <v/>
      </c>
      <c r="N45" s="298"/>
      <c r="O45" s="299"/>
      <c r="P45" s="152" t="str">
        <f t="shared" si="9"/>
        <v/>
      </c>
      <c r="Z45" t="str">
        <f t="shared" si="11"/>
        <v>WHIP PLUS 3 ASSISTANCE (2888)</v>
      </c>
      <c r="AA45" t="s">
        <v>3258</v>
      </c>
      <c r="AB45">
        <v>2888</v>
      </c>
      <c r="AC45" s="243" t="s">
        <v>3410</v>
      </c>
      <c r="AD45" s="243" t="s">
        <v>3776</v>
      </c>
    </row>
    <row r="46" spans="2:30" ht="39" customHeight="1" x14ac:dyDescent="0.3">
      <c r="B46" s="294"/>
      <c r="C46" s="202" t="str">
        <f t="shared" si="4"/>
        <v/>
      </c>
      <c r="D46" s="913" t="str">
        <f t="shared" si="5"/>
        <v/>
      </c>
      <c r="E46" s="298"/>
      <c r="F46" s="299"/>
      <c r="G46" s="152" t="str">
        <f t="shared" si="6"/>
        <v/>
      </c>
      <c r="H46" s="298"/>
      <c r="I46" s="299"/>
      <c r="J46" s="152" t="str">
        <f t="shared" si="7"/>
        <v/>
      </c>
      <c r="K46" s="298"/>
      <c r="L46" s="299"/>
      <c r="M46" s="152" t="str">
        <f t="shared" si="8"/>
        <v/>
      </c>
      <c r="N46" s="298"/>
      <c r="O46" s="299"/>
      <c r="P46" s="152" t="str">
        <f t="shared" si="9"/>
        <v/>
      </c>
      <c r="Z46" t="str">
        <f t="shared" si="11"/>
        <v>DIS/WH2 2019 WFHURRINDEMP (2875)</v>
      </c>
      <c r="AA46" t="s">
        <v>3250</v>
      </c>
      <c r="AB46">
        <v>2875</v>
      </c>
      <c r="AC46" s="243" t="s">
        <v>3410</v>
      </c>
      <c r="AD46" s="243" t="s">
        <v>6</v>
      </c>
    </row>
    <row r="47" spans="2:30" ht="39" customHeight="1" x14ac:dyDescent="0.3">
      <c r="B47" s="294"/>
      <c r="C47" s="202" t="str">
        <f t="shared" si="4"/>
        <v/>
      </c>
      <c r="D47" s="913" t="str">
        <f t="shared" si="5"/>
        <v/>
      </c>
      <c r="E47" s="298"/>
      <c r="F47" s="299"/>
      <c r="G47" s="152" t="str">
        <f t="shared" si="6"/>
        <v/>
      </c>
      <c r="H47" s="298"/>
      <c r="I47" s="299"/>
      <c r="J47" s="152" t="str">
        <f t="shared" si="7"/>
        <v/>
      </c>
      <c r="K47" s="298"/>
      <c r="L47" s="299"/>
      <c r="M47" s="152" t="str">
        <f t="shared" si="8"/>
        <v/>
      </c>
      <c r="N47" s="298"/>
      <c r="O47" s="299"/>
      <c r="P47" s="152" t="str">
        <f t="shared" si="9"/>
        <v/>
      </c>
      <c r="Z47" t="str">
        <f t="shared" ref="Z47:Z81" si="12">TRIM(AA47)&amp;" ("&amp;AB47&amp;")"</f>
        <v>0ITLE II GRANTS, FOOD FOR PEACE-UKRAINE (8409)</v>
      </c>
      <c r="AA47" t="s">
        <v>3391</v>
      </c>
      <c r="AB47">
        <v>8409</v>
      </c>
      <c r="AC47" s="243" t="s">
        <v>8</v>
      </c>
      <c r="AD47" s="243" t="s">
        <v>7</v>
      </c>
    </row>
    <row r="48" spans="2:30" ht="39" customHeight="1" x14ac:dyDescent="0.3">
      <c r="B48" s="294"/>
      <c r="C48" s="202" t="str">
        <f t="shared" si="4"/>
        <v/>
      </c>
      <c r="D48" s="913" t="str">
        <f t="shared" si="5"/>
        <v/>
      </c>
      <c r="E48" s="298"/>
      <c r="F48" s="299"/>
      <c r="G48" s="152" t="str">
        <f t="shared" si="6"/>
        <v/>
      </c>
      <c r="H48" s="298"/>
      <c r="I48" s="299"/>
      <c r="J48" s="152" t="str">
        <f t="shared" si="7"/>
        <v/>
      </c>
      <c r="K48" s="298"/>
      <c r="L48" s="299"/>
      <c r="M48" s="152" t="str">
        <f t="shared" si="8"/>
        <v/>
      </c>
      <c r="N48" s="298"/>
      <c r="O48" s="299"/>
      <c r="P48" s="152" t="str">
        <f t="shared" si="9"/>
        <v/>
      </c>
      <c r="Z48" t="str">
        <f t="shared" si="12"/>
        <v>ACREAGE GRAZING PAYMENTS - OATS (5261)</v>
      </c>
      <c r="AA48" t="s">
        <v>3302</v>
      </c>
      <c r="AB48">
        <v>5261</v>
      </c>
      <c r="AC48" s="243" t="s">
        <v>8</v>
      </c>
      <c r="AD48" s="243" t="s">
        <v>7</v>
      </c>
    </row>
    <row r="49" spans="2:30" ht="39" customHeight="1" x14ac:dyDescent="0.3">
      <c r="B49" s="294"/>
      <c r="C49" s="202" t="str">
        <f t="shared" si="4"/>
        <v/>
      </c>
      <c r="D49" s="913" t="str">
        <f t="shared" si="5"/>
        <v/>
      </c>
      <c r="E49" s="298"/>
      <c r="F49" s="299"/>
      <c r="G49" s="152" t="str">
        <f t="shared" si="6"/>
        <v/>
      </c>
      <c r="H49" s="298"/>
      <c r="I49" s="299"/>
      <c r="J49" s="152" t="str">
        <f t="shared" si="7"/>
        <v/>
      </c>
      <c r="K49" s="298"/>
      <c r="L49" s="299"/>
      <c r="M49" s="152" t="str">
        <f t="shared" si="8"/>
        <v/>
      </c>
      <c r="N49" s="298"/>
      <c r="O49" s="299"/>
      <c r="P49" s="152" t="str">
        <f t="shared" si="9"/>
        <v/>
      </c>
      <c r="Z49" t="str">
        <f t="shared" si="12"/>
        <v>AFFILIATED PERSON PAYMENT REDUCTIONS (2831)</v>
      </c>
      <c r="AA49" t="s">
        <v>3227</v>
      </c>
      <c r="AB49">
        <v>2831</v>
      </c>
      <c r="AC49" s="243" t="s">
        <v>8</v>
      </c>
      <c r="AD49" s="243" t="s">
        <v>7</v>
      </c>
    </row>
    <row r="50" spans="2:30" ht="39" customHeight="1" x14ac:dyDescent="0.3">
      <c r="B50" s="294"/>
      <c r="C50" s="202" t="str">
        <f t="shared" si="4"/>
        <v/>
      </c>
      <c r="D50" s="913" t="str">
        <f t="shared" si="5"/>
        <v/>
      </c>
      <c r="E50" s="298"/>
      <c r="F50" s="299"/>
      <c r="G50" s="152" t="str">
        <f t="shared" si="6"/>
        <v/>
      </c>
      <c r="H50" s="298"/>
      <c r="I50" s="299"/>
      <c r="J50" s="152" t="str">
        <f t="shared" si="7"/>
        <v/>
      </c>
      <c r="K50" s="298"/>
      <c r="L50" s="299"/>
      <c r="M50" s="152" t="str">
        <f t="shared" si="8"/>
        <v/>
      </c>
      <c r="N50" s="298"/>
      <c r="O50" s="299"/>
      <c r="P50" s="152" t="str">
        <f t="shared" si="9"/>
        <v/>
      </c>
      <c r="Z50" t="str">
        <f t="shared" si="12"/>
        <v>AGRICULTURAL TRADE PROMOTION (2873)</v>
      </c>
      <c r="AA50" t="s">
        <v>3249</v>
      </c>
      <c r="AB50">
        <v>2873</v>
      </c>
      <c r="AC50" s="243" t="s">
        <v>8</v>
      </c>
      <c r="AD50" s="243" t="s">
        <v>7</v>
      </c>
    </row>
    <row r="51" spans="2:30" ht="39" customHeight="1" x14ac:dyDescent="0.3">
      <c r="B51" s="294"/>
      <c r="C51" s="202" t="str">
        <f t="shared" si="4"/>
        <v/>
      </c>
      <c r="D51" s="913" t="str">
        <f t="shared" si="5"/>
        <v/>
      </c>
      <c r="E51" s="298"/>
      <c r="F51" s="299"/>
      <c r="G51" s="152" t="str">
        <f t="shared" si="6"/>
        <v/>
      </c>
      <c r="H51" s="298"/>
      <c r="I51" s="299"/>
      <c r="J51" s="152" t="str">
        <f t="shared" si="7"/>
        <v/>
      </c>
      <c r="K51" s="298"/>
      <c r="L51" s="299"/>
      <c r="M51" s="152" t="str">
        <f t="shared" si="8"/>
        <v/>
      </c>
      <c r="N51" s="298"/>
      <c r="O51" s="299"/>
      <c r="P51" s="152" t="str">
        <f t="shared" si="9"/>
        <v/>
      </c>
      <c r="Z51" t="str">
        <f t="shared" si="12"/>
        <v>AMA GRANT (6141)</v>
      </c>
      <c r="AA51" t="s">
        <v>3316</v>
      </c>
      <c r="AB51">
        <v>6141</v>
      </c>
      <c r="AC51" s="243" t="s">
        <v>8</v>
      </c>
      <c r="AD51" s="243" t="s">
        <v>7</v>
      </c>
    </row>
    <row r="52" spans="2:30" ht="39" customHeight="1" x14ac:dyDescent="0.3">
      <c r="B52" s="294"/>
      <c r="C52" s="202" t="str">
        <f t="shared" si="4"/>
        <v/>
      </c>
      <c r="D52" s="913" t="str">
        <f t="shared" si="5"/>
        <v/>
      </c>
      <c r="E52" s="298"/>
      <c r="F52" s="299"/>
      <c r="G52" s="152" t="str">
        <f t="shared" si="6"/>
        <v/>
      </c>
      <c r="H52" s="298"/>
      <c r="I52" s="299"/>
      <c r="J52" s="152" t="str">
        <f t="shared" si="7"/>
        <v/>
      </c>
      <c r="K52" s="298"/>
      <c r="L52" s="299"/>
      <c r="M52" s="152" t="str">
        <f t="shared" si="8"/>
        <v/>
      </c>
      <c r="N52" s="298"/>
      <c r="O52" s="299"/>
      <c r="P52" s="152" t="str">
        <f t="shared" si="9"/>
        <v/>
      </c>
      <c r="Z52" t="str">
        <f t="shared" si="12"/>
        <v>AMA ORGANIC COST SHARE - WILD CROPS (6140)</v>
      </c>
      <c r="AA52" t="s">
        <v>3315</v>
      </c>
      <c r="AB52">
        <v>6140</v>
      </c>
      <c r="AC52" s="243" t="s">
        <v>8</v>
      </c>
      <c r="AD52" s="243" t="s">
        <v>7</v>
      </c>
    </row>
    <row r="53" spans="2:30" ht="39" customHeight="1" x14ac:dyDescent="0.3">
      <c r="B53" s="294"/>
      <c r="C53" s="202" t="str">
        <f t="shared" si="4"/>
        <v/>
      </c>
      <c r="D53" s="913" t="str">
        <f t="shared" si="5"/>
        <v/>
      </c>
      <c r="E53" s="298"/>
      <c r="F53" s="299"/>
      <c r="G53" s="152" t="str">
        <f t="shared" si="6"/>
        <v/>
      </c>
      <c r="H53" s="298"/>
      <c r="I53" s="299"/>
      <c r="J53" s="152" t="str">
        <f t="shared" si="7"/>
        <v/>
      </c>
      <c r="K53" s="298"/>
      <c r="L53" s="299"/>
      <c r="M53" s="152" t="str">
        <f t="shared" si="8"/>
        <v/>
      </c>
      <c r="N53" s="298"/>
      <c r="O53" s="299"/>
      <c r="P53" s="152" t="str">
        <f t="shared" si="9"/>
        <v/>
      </c>
      <c r="Q53">
        <f>IF(B53="",2,6)</f>
        <v>2</v>
      </c>
      <c r="Z53" t="str">
        <f t="shared" si="12"/>
        <v>AMS SECT32A SPEC FRUIT &amp; VEG DIRECT CITE (8328)</v>
      </c>
      <c r="AA53" t="s">
        <v>3368</v>
      </c>
      <c r="AB53">
        <v>8328</v>
      </c>
      <c r="AC53" s="243" t="s">
        <v>8</v>
      </c>
      <c r="AD53" s="243" t="s">
        <v>7</v>
      </c>
    </row>
    <row r="54" spans="2:30" ht="39" customHeight="1" x14ac:dyDescent="0.3">
      <c r="B54" s="294"/>
      <c r="C54" s="202" t="str">
        <f t="shared" si="4"/>
        <v/>
      </c>
      <c r="D54" s="913" t="str">
        <f t="shared" si="5"/>
        <v/>
      </c>
      <c r="E54" s="298"/>
      <c r="F54" s="299"/>
      <c r="G54" s="152" t="str">
        <f t="shared" si="6"/>
        <v/>
      </c>
      <c r="H54" s="298"/>
      <c r="I54" s="299"/>
      <c r="J54" s="152" t="str">
        <f t="shared" si="7"/>
        <v/>
      </c>
      <c r="K54" s="298"/>
      <c r="L54" s="299"/>
      <c r="M54" s="152" t="str">
        <f t="shared" si="8"/>
        <v/>
      </c>
      <c r="N54" s="298"/>
      <c r="O54" s="299"/>
      <c r="P54" s="152" t="str">
        <f t="shared" si="9"/>
        <v/>
      </c>
      <c r="Z54" t="str">
        <f t="shared" si="12"/>
        <v>AMS SECTION 32 DIRECT CITE (8330)</v>
      </c>
      <c r="AA54" t="s">
        <v>3370</v>
      </c>
      <c r="AB54">
        <v>8330</v>
      </c>
      <c r="AC54" s="243" t="s">
        <v>8</v>
      </c>
      <c r="AD54" s="243" t="s">
        <v>7</v>
      </c>
    </row>
    <row r="55" spans="2:30" ht="39" customHeight="1" x14ac:dyDescent="0.3">
      <c r="B55" s="294"/>
      <c r="C55" s="202" t="str">
        <f t="shared" si="4"/>
        <v/>
      </c>
      <c r="D55" s="913" t="str">
        <f t="shared" si="5"/>
        <v/>
      </c>
      <c r="E55" s="298"/>
      <c r="F55" s="299"/>
      <c r="G55" s="152" t="str">
        <f t="shared" si="6"/>
        <v/>
      </c>
      <c r="H55" s="298"/>
      <c r="I55" s="299"/>
      <c r="J55" s="152" t="str">
        <f t="shared" si="7"/>
        <v/>
      </c>
      <c r="K55" s="298"/>
      <c r="L55" s="299"/>
      <c r="M55" s="152" t="str">
        <f t="shared" si="8"/>
        <v/>
      </c>
      <c r="N55" s="298"/>
      <c r="O55" s="299"/>
      <c r="P55" s="152" t="str">
        <f t="shared" si="9"/>
        <v/>
      </c>
      <c r="Z55" t="str">
        <f t="shared" si="12"/>
        <v>AMS SECTION 32R DIRECT CITE (8329)</v>
      </c>
      <c r="AA55" t="s">
        <v>3369</v>
      </c>
      <c r="AB55">
        <v>8329</v>
      </c>
      <c r="AC55" s="243" t="s">
        <v>8</v>
      </c>
      <c r="AD55" s="243" t="s">
        <v>7</v>
      </c>
    </row>
    <row r="56" spans="2:30" ht="39" customHeight="1" x14ac:dyDescent="0.3">
      <c r="B56" s="294"/>
      <c r="C56" s="202" t="str">
        <f t="shared" si="4"/>
        <v/>
      </c>
      <c r="D56" s="913" t="str">
        <f t="shared" si="5"/>
        <v/>
      </c>
      <c r="E56" s="298"/>
      <c r="F56" s="299"/>
      <c r="G56" s="152" t="str">
        <f t="shared" si="6"/>
        <v/>
      </c>
      <c r="H56" s="298"/>
      <c r="I56" s="299"/>
      <c r="J56" s="152" t="str">
        <f t="shared" si="7"/>
        <v/>
      </c>
      <c r="K56" s="298"/>
      <c r="L56" s="299"/>
      <c r="M56" s="152" t="str">
        <f t="shared" si="8"/>
        <v/>
      </c>
      <c r="N56" s="298"/>
      <c r="O56" s="299"/>
      <c r="P56" s="152" t="str">
        <f t="shared" si="9"/>
        <v/>
      </c>
      <c r="Z56" t="str">
        <f t="shared" si="12"/>
        <v>AUDIT PAYMENT (6025)</v>
      </c>
      <c r="AA56" t="s">
        <v>3305</v>
      </c>
      <c r="AB56">
        <v>6025</v>
      </c>
      <c r="AC56" s="243" t="s">
        <v>8</v>
      </c>
      <c r="AD56" s="243" t="s">
        <v>7</v>
      </c>
    </row>
    <row r="57" spans="2:30" ht="39" customHeight="1" x14ac:dyDescent="0.3">
      <c r="B57" s="294"/>
      <c r="C57" s="202" t="str">
        <f t="shared" si="4"/>
        <v/>
      </c>
      <c r="D57" s="913" t="str">
        <f t="shared" si="5"/>
        <v/>
      </c>
      <c r="E57" s="298"/>
      <c r="F57" s="299"/>
      <c r="G57" s="152" t="str">
        <f t="shared" si="6"/>
        <v/>
      </c>
      <c r="H57" s="298"/>
      <c r="I57" s="299"/>
      <c r="J57" s="152" t="str">
        <f t="shared" si="7"/>
        <v/>
      </c>
      <c r="K57" s="298"/>
      <c r="L57" s="299"/>
      <c r="M57" s="152" t="str">
        <f t="shared" si="8"/>
        <v/>
      </c>
      <c r="N57" s="298"/>
      <c r="O57" s="299"/>
      <c r="P57" s="152" t="str">
        <f t="shared" si="9"/>
        <v/>
      </c>
      <c r="Z57" t="str">
        <f t="shared" si="12"/>
        <v>AUDIT READINESS (6047)</v>
      </c>
      <c r="AA57" t="s">
        <v>3310</v>
      </c>
      <c r="AB57">
        <v>6047</v>
      </c>
      <c r="AC57" s="243" t="s">
        <v>8</v>
      </c>
      <c r="AD57" s="243" t="s">
        <v>7</v>
      </c>
    </row>
    <row r="58" spans="2:30" ht="39" customHeight="1" x14ac:dyDescent="0.3">
      <c r="B58" s="294"/>
      <c r="C58" s="202" t="str">
        <f t="shared" si="4"/>
        <v/>
      </c>
      <c r="D58" s="913" t="str">
        <f t="shared" si="5"/>
        <v/>
      </c>
      <c r="E58" s="298"/>
      <c r="F58" s="299"/>
      <c r="G58" s="152" t="str">
        <f t="shared" si="6"/>
        <v/>
      </c>
      <c r="H58" s="298"/>
      <c r="I58" s="299"/>
      <c r="J58" s="152" t="str">
        <f t="shared" si="7"/>
        <v/>
      </c>
      <c r="K58" s="298"/>
      <c r="L58" s="299"/>
      <c r="M58" s="152" t="str">
        <f t="shared" si="8"/>
        <v/>
      </c>
      <c r="N58" s="298"/>
      <c r="O58" s="299"/>
      <c r="P58" s="152" t="str">
        <f t="shared" si="9"/>
        <v/>
      </c>
      <c r="Z58" t="str">
        <f t="shared" si="12"/>
        <v>AUTO CRP - COST SHARES (3306)</v>
      </c>
      <c r="AA58" t="s">
        <v>3270</v>
      </c>
      <c r="AB58">
        <v>3306</v>
      </c>
      <c r="AC58" s="243" t="s">
        <v>8</v>
      </c>
      <c r="AD58" s="243" t="s">
        <v>7</v>
      </c>
    </row>
    <row r="59" spans="2:30" ht="39" customHeight="1" x14ac:dyDescent="0.3">
      <c r="B59" s="294"/>
      <c r="C59" s="202" t="str">
        <f t="shared" si="4"/>
        <v/>
      </c>
      <c r="D59" s="913" t="str">
        <f t="shared" si="5"/>
        <v/>
      </c>
      <c r="E59" s="298"/>
      <c r="F59" s="299"/>
      <c r="G59" s="152" t="str">
        <f t="shared" si="6"/>
        <v/>
      </c>
      <c r="H59" s="298"/>
      <c r="I59" s="299"/>
      <c r="J59" s="152" t="str">
        <f t="shared" si="7"/>
        <v/>
      </c>
      <c r="K59" s="298"/>
      <c r="L59" s="299"/>
      <c r="M59" s="152" t="str">
        <f t="shared" si="8"/>
        <v/>
      </c>
      <c r="N59" s="298"/>
      <c r="O59" s="299"/>
      <c r="P59" s="152" t="str">
        <f t="shared" si="9"/>
        <v/>
      </c>
      <c r="Z59" t="str">
        <f t="shared" si="12"/>
        <v>BANKRUPT - FSFL (221)</v>
      </c>
      <c r="AA59" t="s">
        <v>3163</v>
      </c>
      <c r="AB59">
        <v>221</v>
      </c>
      <c r="AC59" s="243" t="s">
        <v>8</v>
      </c>
      <c r="AD59" s="243" t="s">
        <v>7</v>
      </c>
    </row>
    <row r="60" spans="2:30" ht="39" customHeight="1" x14ac:dyDescent="0.3">
      <c r="B60" s="294"/>
      <c r="C60" s="202" t="str">
        <f t="shared" si="4"/>
        <v/>
      </c>
      <c r="D60" s="913" t="str">
        <f t="shared" si="5"/>
        <v/>
      </c>
      <c r="E60" s="298"/>
      <c r="F60" s="299"/>
      <c r="G60" s="152" t="str">
        <f t="shared" si="6"/>
        <v/>
      </c>
      <c r="H60" s="298"/>
      <c r="I60" s="299"/>
      <c r="J60" s="152" t="str">
        <f t="shared" si="7"/>
        <v/>
      </c>
      <c r="K60" s="298"/>
      <c r="L60" s="299"/>
      <c r="M60" s="152" t="str">
        <f t="shared" si="8"/>
        <v/>
      </c>
      <c r="N60" s="298"/>
      <c r="O60" s="299"/>
      <c r="P60" s="152" t="str">
        <f t="shared" si="9"/>
        <v/>
      </c>
      <c r="Z60" t="str">
        <f t="shared" si="12"/>
        <v>BCAP ANNUAL RENTAL WEB BASED (2767)</v>
      </c>
      <c r="AA60" t="s">
        <v>3221</v>
      </c>
      <c r="AB60">
        <v>2767</v>
      </c>
      <c r="AC60" s="243" t="s">
        <v>8</v>
      </c>
      <c r="AD60" s="243" t="s">
        <v>7</v>
      </c>
    </row>
    <row r="61" spans="2:30" ht="39" customHeight="1" x14ac:dyDescent="0.3">
      <c r="B61" s="294"/>
      <c r="C61" s="202" t="str">
        <f t="shared" si="4"/>
        <v/>
      </c>
      <c r="D61" s="913" t="str">
        <f t="shared" si="5"/>
        <v/>
      </c>
      <c r="E61" s="298"/>
      <c r="F61" s="299"/>
      <c r="G61" s="152" t="str">
        <f t="shared" si="6"/>
        <v/>
      </c>
      <c r="H61" s="298"/>
      <c r="I61" s="299"/>
      <c r="J61" s="152" t="str">
        <f t="shared" si="7"/>
        <v/>
      </c>
      <c r="K61" s="298"/>
      <c r="L61" s="299"/>
      <c r="M61" s="152" t="str">
        <f t="shared" si="8"/>
        <v/>
      </c>
      <c r="N61" s="298"/>
      <c r="O61" s="299"/>
      <c r="P61" s="152" t="str">
        <f t="shared" si="9"/>
        <v/>
      </c>
      <c r="Z61" t="str">
        <f t="shared" si="12"/>
        <v>BCAP LIQUIDATED DAMAGES (7397)</v>
      </c>
      <c r="AA61" t="s">
        <v>3327</v>
      </c>
      <c r="AB61">
        <v>7397</v>
      </c>
      <c r="AC61" s="243" t="s">
        <v>8</v>
      </c>
      <c r="AD61" s="243" t="s">
        <v>7</v>
      </c>
    </row>
    <row r="62" spans="2:30" ht="39" customHeight="1" x14ac:dyDescent="0.3">
      <c r="B62" s="294"/>
      <c r="C62" s="202" t="str">
        <f t="shared" si="4"/>
        <v/>
      </c>
      <c r="D62" s="913" t="str">
        <f t="shared" si="5"/>
        <v/>
      </c>
      <c r="E62" s="298"/>
      <c r="F62" s="299"/>
      <c r="G62" s="152" t="str">
        <f t="shared" si="6"/>
        <v/>
      </c>
      <c r="H62" s="298"/>
      <c r="I62" s="299"/>
      <c r="J62" s="152" t="str">
        <f t="shared" si="7"/>
        <v/>
      </c>
      <c r="K62" s="298"/>
      <c r="L62" s="299"/>
      <c r="M62" s="152" t="str">
        <f t="shared" si="8"/>
        <v/>
      </c>
      <c r="N62" s="298"/>
      <c r="O62" s="299"/>
      <c r="P62" s="152" t="str">
        <f t="shared" si="9"/>
        <v/>
      </c>
      <c r="Z62" t="str">
        <f t="shared" si="12"/>
        <v>BCAP MATCHING PYMNT WEB-BASE APPLICATION (2766)</v>
      </c>
      <c r="AA62" t="s">
        <v>3220</v>
      </c>
      <c r="AB62">
        <v>2766</v>
      </c>
      <c r="AC62" s="243" t="s">
        <v>8</v>
      </c>
      <c r="AD62" s="243" t="s">
        <v>7</v>
      </c>
    </row>
    <row r="63" spans="2:30" ht="39" customHeight="1" x14ac:dyDescent="0.3">
      <c r="B63" s="294"/>
      <c r="C63" s="202" t="str">
        <f t="shared" si="4"/>
        <v/>
      </c>
      <c r="D63" s="913" t="str">
        <f t="shared" si="5"/>
        <v/>
      </c>
      <c r="E63" s="298"/>
      <c r="F63" s="299"/>
      <c r="G63" s="152" t="str">
        <f t="shared" si="6"/>
        <v/>
      </c>
      <c r="H63" s="298"/>
      <c r="I63" s="299"/>
      <c r="J63" s="152" t="str">
        <f t="shared" si="7"/>
        <v/>
      </c>
      <c r="K63" s="298"/>
      <c r="L63" s="299"/>
      <c r="M63" s="152" t="str">
        <f t="shared" si="8"/>
        <v/>
      </c>
      <c r="N63" s="298"/>
      <c r="O63" s="299"/>
      <c r="P63" s="152" t="str">
        <f t="shared" si="9"/>
        <v/>
      </c>
      <c r="Z63" t="str">
        <f t="shared" si="12"/>
        <v>BIOFUEL INFRASTRUCTURE PROGRAM (2854)</v>
      </c>
      <c r="AA63" t="s">
        <v>3240</v>
      </c>
      <c r="AB63">
        <v>2854</v>
      </c>
      <c r="AC63" s="243" t="s">
        <v>8</v>
      </c>
      <c r="AD63" s="243" t="s">
        <v>7</v>
      </c>
    </row>
    <row r="64" spans="2:30" ht="39" customHeight="1" x14ac:dyDescent="0.3">
      <c r="B64" s="294"/>
      <c r="C64" s="202" t="str">
        <f t="shared" si="4"/>
        <v/>
      </c>
      <c r="D64" s="913" t="str">
        <f t="shared" si="5"/>
        <v/>
      </c>
      <c r="E64" s="298"/>
      <c r="F64" s="299"/>
      <c r="G64" s="152" t="str">
        <f t="shared" si="6"/>
        <v/>
      </c>
      <c r="H64" s="298"/>
      <c r="I64" s="299"/>
      <c r="J64" s="152" t="str">
        <f t="shared" si="7"/>
        <v/>
      </c>
      <c r="K64" s="298"/>
      <c r="L64" s="299"/>
      <c r="M64" s="152" t="str">
        <f t="shared" si="8"/>
        <v/>
      </c>
      <c r="N64" s="298"/>
      <c r="O64" s="299"/>
      <c r="P64" s="152" t="str">
        <f t="shared" si="9"/>
        <v/>
      </c>
      <c r="Z64" t="str">
        <f t="shared" si="12"/>
        <v>BIP COLLECTION OF INTEREST (2855)</v>
      </c>
      <c r="AA64" t="s">
        <v>3241</v>
      </c>
      <c r="AB64">
        <v>2855</v>
      </c>
      <c r="AC64" s="243" t="s">
        <v>8</v>
      </c>
      <c r="AD64" s="243" t="s">
        <v>7</v>
      </c>
    </row>
    <row r="65" spans="2:30" ht="39" customHeight="1" x14ac:dyDescent="0.3">
      <c r="B65" s="294"/>
      <c r="C65" s="202" t="str">
        <f t="shared" si="4"/>
        <v/>
      </c>
      <c r="D65" s="913" t="str">
        <f t="shared" si="5"/>
        <v/>
      </c>
      <c r="E65" s="298"/>
      <c r="F65" s="299"/>
      <c r="G65" s="152" t="str">
        <f t="shared" si="6"/>
        <v/>
      </c>
      <c r="H65" s="298"/>
      <c r="I65" s="299"/>
      <c r="J65" s="152" t="str">
        <f t="shared" si="7"/>
        <v/>
      </c>
      <c r="K65" s="298"/>
      <c r="L65" s="299"/>
      <c r="M65" s="152" t="str">
        <f t="shared" si="8"/>
        <v/>
      </c>
      <c r="N65" s="298"/>
      <c r="O65" s="299"/>
      <c r="P65" s="152" t="str">
        <f t="shared" si="9"/>
        <v/>
      </c>
      <c r="Z65" t="str">
        <f t="shared" si="12"/>
        <v>CARES ACT (OLP) (4927)</v>
      </c>
      <c r="AA65" t="s">
        <v>3295</v>
      </c>
      <c r="AB65">
        <v>4927</v>
      </c>
      <c r="AC65" s="243" t="s">
        <v>8</v>
      </c>
      <c r="AD65" s="243" t="s">
        <v>7</v>
      </c>
    </row>
    <row r="66" spans="2:30" ht="39" customHeight="1" x14ac:dyDescent="0.3">
      <c r="B66" s="294"/>
      <c r="C66" s="202" t="str">
        <f t="shared" si="4"/>
        <v/>
      </c>
      <c r="D66" s="913" t="str">
        <f t="shared" si="5"/>
        <v/>
      </c>
      <c r="E66" s="298"/>
      <c r="F66" s="299"/>
      <c r="G66" s="152" t="str">
        <f t="shared" si="6"/>
        <v/>
      </c>
      <c r="H66" s="298"/>
      <c r="I66" s="299"/>
      <c r="J66" s="152" t="str">
        <f t="shared" si="7"/>
        <v/>
      </c>
      <c r="K66" s="298"/>
      <c r="L66" s="299"/>
      <c r="M66" s="152" t="str">
        <f t="shared" si="8"/>
        <v/>
      </c>
      <c r="N66" s="298"/>
      <c r="O66" s="299"/>
      <c r="P66" s="152" t="str">
        <f t="shared" si="9"/>
        <v/>
      </c>
      <c r="Z66" t="str">
        <f t="shared" si="12"/>
        <v>CAT RELIEF (2741)</v>
      </c>
      <c r="AA66" t="s">
        <v>3218</v>
      </c>
      <c r="AB66">
        <v>2741</v>
      </c>
      <c r="AC66" s="243" t="s">
        <v>8</v>
      </c>
      <c r="AD66" s="243" t="s">
        <v>7</v>
      </c>
    </row>
    <row r="67" spans="2:30" ht="39" customHeight="1" x14ac:dyDescent="0.3">
      <c r="B67" s="294"/>
      <c r="C67" s="202" t="str">
        <f t="shared" si="4"/>
        <v/>
      </c>
      <c r="D67" s="913" t="str">
        <f t="shared" si="5"/>
        <v/>
      </c>
      <c r="E67" s="298"/>
      <c r="F67" s="299"/>
      <c r="G67" s="152" t="str">
        <f t="shared" si="6"/>
        <v/>
      </c>
      <c r="H67" s="298"/>
      <c r="I67" s="299"/>
      <c r="J67" s="152" t="str">
        <f t="shared" si="7"/>
        <v/>
      </c>
      <c r="K67" s="298"/>
      <c r="L67" s="299"/>
      <c r="M67" s="152" t="str">
        <f t="shared" si="8"/>
        <v/>
      </c>
      <c r="N67" s="298"/>
      <c r="O67" s="299"/>
      <c r="P67" s="152" t="str">
        <f t="shared" si="9"/>
        <v/>
      </c>
      <c r="Z67" t="str">
        <f t="shared" si="12"/>
        <v>CCC GRANT (6151)</v>
      </c>
      <c r="AA67" t="s">
        <v>3318</v>
      </c>
      <c r="AB67">
        <v>6151</v>
      </c>
      <c r="AC67" s="243" t="s">
        <v>8</v>
      </c>
      <c r="AD67" s="243" t="s">
        <v>7</v>
      </c>
    </row>
    <row r="68" spans="2:30" ht="39" customHeight="1" x14ac:dyDescent="0.3">
      <c r="B68" s="294"/>
      <c r="C68" s="202" t="str">
        <f t="shared" si="4"/>
        <v/>
      </c>
      <c r="D68" s="913" t="str">
        <f t="shared" si="5"/>
        <v/>
      </c>
      <c r="E68" s="298"/>
      <c r="F68" s="299"/>
      <c r="G68" s="152" t="str">
        <f t="shared" si="6"/>
        <v/>
      </c>
      <c r="H68" s="298"/>
      <c r="I68" s="299"/>
      <c r="J68" s="152" t="str">
        <f t="shared" si="7"/>
        <v/>
      </c>
      <c r="K68" s="298"/>
      <c r="L68" s="299"/>
      <c r="M68" s="152" t="str">
        <f t="shared" si="8"/>
        <v/>
      </c>
      <c r="N68" s="298"/>
      <c r="O68" s="299"/>
      <c r="P68" s="152" t="str">
        <f t="shared" si="9"/>
        <v/>
      </c>
      <c r="Z68" t="str">
        <f t="shared" si="12"/>
        <v>CCC ORGANIC COST SHARE - CROPS (6150)</v>
      </c>
      <c r="AA68" t="s">
        <v>3317</v>
      </c>
      <c r="AB68">
        <v>6150</v>
      </c>
      <c r="AC68" s="243" t="s">
        <v>8</v>
      </c>
      <c r="AD68" s="243" t="s">
        <v>7</v>
      </c>
    </row>
    <row r="69" spans="2:30" ht="39" customHeight="1" x14ac:dyDescent="0.3">
      <c r="B69" s="294"/>
      <c r="C69" s="202" t="str">
        <f t="shared" si="4"/>
        <v/>
      </c>
      <c r="D69" s="913" t="str">
        <f t="shared" si="5"/>
        <v/>
      </c>
      <c r="E69" s="298"/>
      <c r="F69" s="299"/>
      <c r="G69" s="152" t="str">
        <f t="shared" si="6"/>
        <v/>
      </c>
      <c r="H69" s="298"/>
      <c r="I69" s="299"/>
      <c r="J69" s="152" t="str">
        <f t="shared" si="7"/>
        <v/>
      </c>
      <c r="K69" s="298"/>
      <c r="L69" s="299"/>
      <c r="M69" s="152" t="str">
        <f t="shared" si="8"/>
        <v/>
      </c>
      <c r="N69" s="298"/>
      <c r="O69" s="299"/>
      <c r="P69" s="152" t="str">
        <f t="shared" si="9"/>
        <v/>
      </c>
      <c r="Z69" t="str">
        <f t="shared" si="12"/>
        <v>CCC ORGANIC COST SHARE FEES - HANDLING (6152)</v>
      </c>
      <c r="AA69" t="s">
        <v>3319</v>
      </c>
      <c r="AB69">
        <v>6152</v>
      </c>
      <c r="AC69" s="243" t="s">
        <v>8</v>
      </c>
      <c r="AD69" s="243" t="s">
        <v>7</v>
      </c>
    </row>
    <row r="70" spans="2:30" ht="39" customHeight="1" x14ac:dyDescent="0.3">
      <c r="B70" s="294"/>
      <c r="C70" s="202" t="str">
        <f t="shared" si="4"/>
        <v/>
      </c>
      <c r="D70" s="913" t="str">
        <f t="shared" si="5"/>
        <v/>
      </c>
      <c r="E70" s="298"/>
      <c r="F70" s="299"/>
      <c r="G70" s="152" t="str">
        <f t="shared" si="6"/>
        <v/>
      </c>
      <c r="H70" s="298"/>
      <c r="I70" s="299"/>
      <c r="J70" s="152" t="str">
        <f t="shared" si="7"/>
        <v/>
      </c>
      <c r="K70" s="298"/>
      <c r="L70" s="299"/>
      <c r="M70" s="152" t="str">
        <f t="shared" si="8"/>
        <v/>
      </c>
      <c r="N70" s="298"/>
      <c r="O70" s="299"/>
      <c r="P70" s="152" t="str">
        <f t="shared" si="9"/>
        <v/>
      </c>
      <c r="Z70" t="str">
        <f t="shared" si="12"/>
        <v>CFAP3 - LTU (4923)</v>
      </c>
      <c r="AA70" t="s">
        <v>3291</v>
      </c>
      <c r="AB70">
        <v>4923</v>
      </c>
      <c r="AC70" s="243" t="s">
        <v>8</v>
      </c>
      <c r="AD70" s="243" t="s">
        <v>7</v>
      </c>
    </row>
    <row r="71" spans="2:30" ht="39" customHeight="1" x14ac:dyDescent="0.3">
      <c r="B71" s="294"/>
      <c r="C71" s="202" t="str">
        <f t="shared" si="4"/>
        <v/>
      </c>
      <c r="D71" s="913" t="str">
        <f t="shared" si="5"/>
        <v/>
      </c>
      <c r="E71" s="298"/>
      <c r="F71" s="299"/>
      <c r="G71" s="152" t="str">
        <f t="shared" si="6"/>
        <v/>
      </c>
      <c r="H71" s="298"/>
      <c r="I71" s="299"/>
      <c r="J71" s="152" t="str">
        <f t="shared" si="7"/>
        <v/>
      </c>
      <c r="K71" s="298"/>
      <c r="L71" s="299"/>
      <c r="M71" s="152" t="str">
        <f t="shared" si="8"/>
        <v/>
      </c>
      <c r="N71" s="298"/>
      <c r="O71" s="299"/>
      <c r="P71" s="152" t="str">
        <f t="shared" si="9"/>
        <v/>
      </c>
      <c r="Z71" t="str">
        <f t="shared" si="12"/>
        <v>CFAP3 - TUP (4924)</v>
      </c>
      <c r="AA71" t="s">
        <v>3292</v>
      </c>
      <c r="AB71">
        <v>4924</v>
      </c>
      <c r="AC71" s="243" t="s">
        <v>8</v>
      </c>
      <c r="AD71" s="243" t="s">
        <v>7</v>
      </c>
    </row>
    <row r="72" spans="2:30" ht="39" customHeight="1" x14ac:dyDescent="0.3">
      <c r="B72" s="294"/>
      <c r="C72" s="202" t="str">
        <f t="shared" si="4"/>
        <v/>
      </c>
      <c r="D72" s="913" t="str">
        <f t="shared" si="5"/>
        <v/>
      </c>
      <c r="E72" s="298"/>
      <c r="F72" s="299"/>
      <c r="G72" s="152" t="str">
        <f t="shared" si="6"/>
        <v/>
      </c>
      <c r="H72" s="298"/>
      <c r="I72" s="299"/>
      <c r="J72" s="152" t="str">
        <f t="shared" si="7"/>
        <v/>
      </c>
      <c r="K72" s="298"/>
      <c r="L72" s="299"/>
      <c r="M72" s="152" t="str">
        <f t="shared" si="8"/>
        <v/>
      </c>
      <c r="N72" s="298"/>
      <c r="O72" s="299"/>
      <c r="P72" s="152" t="str">
        <f t="shared" si="9"/>
        <v/>
      </c>
      <c r="Z72" t="str">
        <f t="shared" si="12"/>
        <v>CFAPCARES (4920)</v>
      </c>
      <c r="AA72" t="s">
        <v>3288</v>
      </c>
      <c r="AB72">
        <v>4920</v>
      </c>
      <c r="AC72" s="243" t="s">
        <v>8</v>
      </c>
      <c r="AD72" s="243" t="s">
        <v>7</v>
      </c>
    </row>
    <row r="73" spans="2:30" ht="39" customHeight="1" x14ac:dyDescent="0.3">
      <c r="B73" s="294"/>
      <c r="C73" s="202" t="str">
        <f t="shared" si="4"/>
        <v/>
      </c>
      <c r="D73" s="913" t="str">
        <f t="shared" si="5"/>
        <v/>
      </c>
      <c r="E73" s="298"/>
      <c r="F73" s="299"/>
      <c r="G73" s="152" t="str">
        <f t="shared" si="6"/>
        <v/>
      </c>
      <c r="H73" s="298"/>
      <c r="I73" s="299"/>
      <c r="J73" s="152" t="str">
        <f t="shared" si="7"/>
        <v/>
      </c>
      <c r="K73" s="298"/>
      <c r="L73" s="299"/>
      <c r="M73" s="152" t="str">
        <f t="shared" si="8"/>
        <v/>
      </c>
      <c r="N73" s="298"/>
      <c r="O73" s="299"/>
      <c r="P73" s="152" t="str">
        <f t="shared" si="9"/>
        <v/>
      </c>
      <c r="Z73" t="str">
        <f t="shared" si="12"/>
        <v>CFAPCARES2 (4921)</v>
      </c>
      <c r="AA73" t="s">
        <v>3289</v>
      </c>
      <c r="AB73">
        <v>4921</v>
      </c>
      <c r="AC73" s="243" t="s">
        <v>8</v>
      </c>
      <c r="AD73" s="243" t="s">
        <v>7</v>
      </c>
    </row>
    <row r="74" spans="2:30" ht="39" customHeight="1" x14ac:dyDescent="0.3">
      <c r="B74" s="294"/>
      <c r="C74" s="202" t="str">
        <f t="shared" si="4"/>
        <v/>
      </c>
      <c r="D74" s="913" t="str">
        <f t="shared" si="5"/>
        <v/>
      </c>
      <c r="E74" s="298"/>
      <c r="F74" s="299"/>
      <c r="G74" s="152" t="str">
        <f t="shared" si="6"/>
        <v/>
      </c>
      <c r="H74" s="298"/>
      <c r="I74" s="299"/>
      <c r="J74" s="152" t="str">
        <f t="shared" si="7"/>
        <v/>
      </c>
      <c r="K74" s="298"/>
      <c r="L74" s="299"/>
      <c r="M74" s="152" t="str">
        <f t="shared" si="8"/>
        <v/>
      </c>
      <c r="N74" s="298"/>
      <c r="O74" s="299"/>
      <c r="P74" s="152" t="str">
        <f t="shared" si="9"/>
        <v/>
      </c>
      <c r="Q74">
        <f>IF(B74="",2,8)</f>
        <v>2</v>
      </c>
      <c r="Z74" t="str">
        <f t="shared" si="12"/>
        <v>CFAPCARES2.1 (4922)</v>
      </c>
      <c r="AA74" t="s">
        <v>3290</v>
      </c>
      <c r="AB74">
        <v>4922</v>
      </c>
      <c r="AC74" s="243" t="s">
        <v>8</v>
      </c>
      <c r="AD74" s="243" t="s">
        <v>7</v>
      </c>
    </row>
    <row r="75" spans="2:30" ht="39" customHeight="1" x14ac:dyDescent="0.3">
      <c r="B75" s="294"/>
      <c r="C75" s="202" t="str">
        <f t="shared" si="4"/>
        <v/>
      </c>
      <c r="D75" s="913" t="str">
        <f t="shared" si="5"/>
        <v/>
      </c>
      <c r="E75" s="298"/>
      <c r="F75" s="299"/>
      <c r="G75" s="152" t="str">
        <f t="shared" si="6"/>
        <v/>
      </c>
      <c r="H75" s="298"/>
      <c r="I75" s="299"/>
      <c r="J75" s="152" t="str">
        <f t="shared" si="7"/>
        <v/>
      </c>
      <c r="K75" s="298"/>
      <c r="L75" s="299"/>
      <c r="M75" s="152" t="str">
        <f t="shared" si="8"/>
        <v/>
      </c>
      <c r="N75" s="298"/>
      <c r="O75" s="299"/>
      <c r="P75" s="152" t="str">
        <f t="shared" si="9"/>
        <v/>
      </c>
      <c r="Z75" t="str">
        <f t="shared" si="12"/>
        <v>CFAPCCA2 (4926)</v>
      </c>
      <c r="AA75" t="s">
        <v>3294</v>
      </c>
      <c r="AB75">
        <v>4926</v>
      </c>
      <c r="AC75" s="243" t="s">
        <v>8</v>
      </c>
      <c r="AD75" s="243" t="s">
        <v>7</v>
      </c>
    </row>
    <row r="76" spans="2:30" ht="39" customHeight="1" x14ac:dyDescent="0.3">
      <c r="B76" s="294"/>
      <c r="C76" s="202" t="str">
        <f t="shared" ref="C76:C139" si="13">_xlfn.IFNA(VLOOKUP(B76,$Z$14:$AE$300,4,FALSE),"")</f>
        <v/>
      </c>
      <c r="D76" s="913" t="str">
        <f t="shared" ref="D76:D139" si="14">_xlfn.IFNA(VLOOKUP(B76,$Z$14:$AE$300,5,FALSE),"")</f>
        <v/>
      </c>
      <c r="E76" s="298"/>
      <c r="F76" s="299"/>
      <c r="G76" s="152" t="str">
        <f t="shared" ref="G76:G139" si="15">IF(E76="","",MAX(0,E76-F76))</f>
        <v/>
      </c>
      <c r="H76" s="298"/>
      <c r="I76" s="299"/>
      <c r="J76" s="152" t="str">
        <f t="shared" ref="J76:J139" si="16">IF(H76="","",MAX(0,H76-I76))</f>
        <v/>
      </c>
      <c r="K76" s="298"/>
      <c r="L76" s="299"/>
      <c r="M76" s="152" t="str">
        <f t="shared" ref="M76:M139" si="17">IF(K76="","",MAX(0,K76-L76))</f>
        <v/>
      </c>
      <c r="N76" s="298"/>
      <c r="O76" s="299"/>
      <c r="P76" s="152" t="str">
        <f t="shared" ref="P76:P139" si="18">IF(N76="","",MAX(0,N76-O76))</f>
        <v/>
      </c>
      <c r="Z76" t="str">
        <f t="shared" si="12"/>
        <v>CFAPCCCCA (4925)</v>
      </c>
      <c r="AA76" t="s">
        <v>3293</v>
      </c>
      <c r="AB76">
        <v>4925</v>
      </c>
      <c r="AC76" s="243" t="s">
        <v>8</v>
      </c>
      <c r="AD76" s="243" t="s">
        <v>7</v>
      </c>
    </row>
    <row r="77" spans="2:30" ht="39" customHeight="1" x14ac:dyDescent="0.3">
      <c r="B77" s="294"/>
      <c r="C77" s="202" t="str">
        <f t="shared" si="13"/>
        <v/>
      </c>
      <c r="D77" s="913" t="str">
        <f t="shared" si="14"/>
        <v/>
      </c>
      <c r="E77" s="298"/>
      <c r="F77" s="299"/>
      <c r="G77" s="152" t="str">
        <f t="shared" si="15"/>
        <v/>
      </c>
      <c r="H77" s="298"/>
      <c r="I77" s="299"/>
      <c r="J77" s="152" t="str">
        <f t="shared" si="16"/>
        <v/>
      </c>
      <c r="K77" s="298"/>
      <c r="L77" s="299"/>
      <c r="M77" s="152" t="str">
        <f t="shared" si="17"/>
        <v/>
      </c>
      <c r="N77" s="298"/>
      <c r="O77" s="299"/>
      <c r="P77" s="152" t="str">
        <f t="shared" si="18"/>
        <v/>
      </c>
      <c r="Z77" t="str">
        <f t="shared" si="12"/>
        <v>CHESAPEAKE BAY INCENTIVE (3353)</v>
      </c>
      <c r="AA77" t="s">
        <v>3281</v>
      </c>
      <c r="AB77">
        <v>3353</v>
      </c>
      <c r="AC77" s="243" t="s">
        <v>8</v>
      </c>
      <c r="AD77" s="243" t="s">
        <v>7</v>
      </c>
    </row>
    <row r="78" spans="2:30" ht="39" customHeight="1" x14ac:dyDescent="0.3">
      <c r="B78" s="294"/>
      <c r="C78" s="202" t="str">
        <f t="shared" si="13"/>
        <v/>
      </c>
      <c r="D78" s="913" t="str">
        <f t="shared" si="14"/>
        <v/>
      </c>
      <c r="E78" s="298"/>
      <c r="F78" s="299"/>
      <c r="G78" s="152" t="str">
        <f t="shared" si="15"/>
        <v/>
      </c>
      <c r="H78" s="298"/>
      <c r="I78" s="299"/>
      <c r="J78" s="152" t="str">
        <f t="shared" si="16"/>
        <v/>
      </c>
      <c r="K78" s="298"/>
      <c r="L78" s="299"/>
      <c r="M78" s="152" t="str">
        <f t="shared" si="17"/>
        <v/>
      </c>
      <c r="N78" s="298"/>
      <c r="O78" s="299"/>
      <c r="P78" s="152" t="str">
        <f t="shared" si="18"/>
        <v/>
      </c>
      <c r="Z78" t="str">
        <f t="shared" si="12"/>
        <v>CIB-FRMLY RBI WEBBASE W_MOBLIG (3112)</v>
      </c>
      <c r="AA78" t="s">
        <v>3265</v>
      </c>
      <c r="AB78">
        <v>3112</v>
      </c>
      <c r="AC78" s="243" t="s">
        <v>8</v>
      </c>
      <c r="AD78" s="243" t="s">
        <v>7</v>
      </c>
    </row>
    <row r="79" spans="2:30" ht="39" customHeight="1" x14ac:dyDescent="0.3">
      <c r="B79" s="294"/>
      <c r="C79" s="202" t="str">
        <f t="shared" si="13"/>
        <v/>
      </c>
      <c r="D79" s="913" t="str">
        <f t="shared" si="14"/>
        <v/>
      </c>
      <c r="E79" s="298"/>
      <c r="F79" s="299"/>
      <c r="G79" s="152" t="str">
        <f t="shared" si="15"/>
        <v/>
      </c>
      <c r="H79" s="298"/>
      <c r="I79" s="299"/>
      <c r="J79" s="152" t="str">
        <f t="shared" si="16"/>
        <v/>
      </c>
      <c r="K79" s="298"/>
      <c r="L79" s="299"/>
      <c r="M79" s="152" t="str">
        <f t="shared" si="17"/>
        <v/>
      </c>
      <c r="N79" s="298"/>
      <c r="O79" s="299"/>
      <c r="P79" s="152" t="str">
        <f t="shared" si="18"/>
        <v/>
      </c>
      <c r="Z79" t="str">
        <f t="shared" si="12"/>
        <v>CONTRACT-CCC FINANCIAL STATEMENT&amp;ACCTING (6046)</v>
      </c>
      <c r="AA79" t="s">
        <v>3309</v>
      </c>
      <c r="AB79">
        <v>6046</v>
      </c>
      <c r="AC79" s="243" t="s">
        <v>8</v>
      </c>
      <c r="AD79" s="243" t="s">
        <v>7</v>
      </c>
    </row>
    <row r="80" spans="2:30" ht="39" customHeight="1" x14ac:dyDescent="0.3">
      <c r="B80" s="294"/>
      <c r="C80" s="202" t="str">
        <f t="shared" si="13"/>
        <v/>
      </c>
      <c r="D80" s="913" t="str">
        <f t="shared" si="14"/>
        <v/>
      </c>
      <c r="E80" s="298"/>
      <c r="F80" s="299"/>
      <c r="G80" s="152" t="str">
        <f t="shared" si="15"/>
        <v/>
      </c>
      <c r="H80" s="298"/>
      <c r="I80" s="299"/>
      <c r="J80" s="152" t="str">
        <f t="shared" si="16"/>
        <v/>
      </c>
      <c r="K80" s="298"/>
      <c r="L80" s="299"/>
      <c r="M80" s="152" t="str">
        <f t="shared" si="17"/>
        <v/>
      </c>
      <c r="N80" s="298"/>
      <c r="O80" s="299"/>
      <c r="P80" s="152" t="str">
        <f t="shared" si="18"/>
        <v/>
      </c>
      <c r="Z80" t="str">
        <f t="shared" si="12"/>
        <v>CORN INVENTORY SALE (6842)</v>
      </c>
      <c r="AA80" t="s">
        <v>3324</v>
      </c>
      <c r="AB80">
        <v>6842</v>
      </c>
      <c r="AC80" s="243" t="s">
        <v>8</v>
      </c>
      <c r="AD80" s="243" t="s">
        <v>7</v>
      </c>
    </row>
    <row r="81" spans="2:30" ht="39" customHeight="1" x14ac:dyDescent="0.3">
      <c r="B81" s="294"/>
      <c r="C81" s="202" t="str">
        <f t="shared" si="13"/>
        <v/>
      </c>
      <c r="D81" s="913" t="str">
        <f t="shared" si="14"/>
        <v/>
      </c>
      <c r="E81" s="298"/>
      <c r="F81" s="299"/>
      <c r="G81" s="152" t="str">
        <f t="shared" si="15"/>
        <v/>
      </c>
      <c r="H81" s="298"/>
      <c r="I81" s="299"/>
      <c r="J81" s="152" t="str">
        <f t="shared" si="16"/>
        <v/>
      </c>
      <c r="K81" s="298"/>
      <c r="L81" s="299"/>
      <c r="M81" s="152" t="str">
        <f t="shared" si="17"/>
        <v/>
      </c>
      <c r="N81" s="298"/>
      <c r="O81" s="299"/>
      <c r="P81" s="152" t="str">
        <f t="shared" si="18"/>
        <v/>
      </c>
      <c r="Z81" t="str">
        <f t="shared" si="12"/>
        <v>CORONAVIRUS AID, CCC CHARTER ACT (OLP) (4928)</v>
      </c>
      <c r="AA81" t="s">
        <v>3296</v>
      </c>
      <c r="AB81">
        <v>4928</v>
      </c>
      <c r="AC81" s="243" t="s">
        <v>8</v>
      </c>
      <c r="AD81" s="243" t="s">
        <v>7</v>
      </c>
    </row>
    <row r="82" spans="2:30" ht="39" customHeight="1" x14ac:dyDescent="0.3">
      <c r="B82" s="294"/>
      <c r="C82" s="202" t="str">
        <f t="shared" si="13"/>
        <v/>
      </c>
      <c r="D82" s="913" t="str">
        <f t="shared" si="14"/>
        <v/>
      </c>
      <c r="E82" s="298"/>
      <c r="F82" s="299"/>
      <c r="G82" s="152" t="str">
        <f t="shared" si="15"/>
        <v/>
      </c>
      <c r="H82" s="298"/>
      <c r="I82" s="299"/>
      <c r="J82" s="152" t="str">
        <f t="shared" si="16"/>
        <v/>
      </c>
      <c r="K82" s="298"/>
      <c r="L82" s="299"/>
      <c r="M82" s="152" t="str">
        <f t="shared" si="17"/>
        <v/>
      </c>
      <c r="N82" s="298"/>
      <c r="O82" s="299"/>
      <c r="P82" s="152" t="str">
        <f t="shared" si="18"/>
        <v/>
      </c>
      <c r="Z82" t="str">
        <f t="shared" ref="Z82:Z145" si="19">TRIM(AA82)&amp;" ("&amp;AB82&amp;")"</f>
        <v>CORONAVIRUS AID, CCC CHARTER ACT (OLP) (4929)</v>
      </c>
      <c r="AA82" t="s">
        <v>3296</v>
      </c>
      <c r="AB82">
        <v>4929</v>
      </c>
      <c r="AC82" s="243" t="s">
        <v>8</v>
      </c>
      <c r="AD82" s="243" t="s">
        <v>7</v>
      </c>
    </row>
    <row r="83" spans="2:30" ht="39" customHeight="1" x14ac:dyDescent="0.3">
      <c r="B83" s="294"/>
      <c r="C83" s="202" t="str">
        <f t="shared" si="13"/>
        <v/>
      </c>
      <c r="D83" s="913" t="str">
        <f t="shared" si="14"/>
        <v/>
      </c>
      <c r="E83" s="298"/>
      <c r="F83" s="299"/>
      <c r="G83" s="152" t="str">
        <f t="shared" si="15"/>
        <v/>
      </c>
      <c r="H83" s="298"/>
      <c r="I83" s="299"/>
      <c r="J83" s="152" t="str">
        <f t="shared" si="16"/>
        <v/>
      </c>
      <c r="K83" s="298"/>
      <c r="L83" s="299"/>
      <c r="M83" s="152" t="str">
        <f t="shared" si="17"/>
        <v/>
      </c>
      <c r="N83" s="298"/>
      <c r="O83" s="299"/>
      <c r="P83" s="152" t="str">
        <f t="shared" si="18"/>
        <v/>
      </c>
      <c r="Z83" t="str">
        <f t="shared" si="19"/>
        <v>COTTON LOAN FORFEITURE (2405)</v>
      </c>
      <c r="AA83" t="s">
        <v>3205</v>
      </c>
      <c r="AB83">
        <v>2405</v>
      </c>
      <c r="AC83" s="243" t="s">
        <v>8</v>
      </c>
      <c r="AD83" s="243" t="s">
        <v>7</v>
      </c>
    </row>
    <row r="84" spans="2:30" ht="39" customHeight="1" x14ac:dyDescent="0.3">
      <c r="B84" s="294"/>
      <c r="C84" s="202" t="str">
        <f t="shared" si="13"/>
        <v/>
      </c>
      <c r="D84" s="913" t="str">
        <f t="shared" si="14"/>
        <v/>
      </c>
      <c r="E84" s="298"/>
      <c r="F84" s="299"/>
      <c r="G84" s="152" t="str">
        <f t="shared" si="15"/>
        <v/>
      </c>
      <c r="H84" s="298"/>
      <c r="I84" s="299"/>
      <c r="J84" s="152" t="str">
        <f t="shared" si="16"/>
        <v/>
      </c>
      <c r="K84" s="298"/>
      <c r="L84" s="299"/>
      <c r="M84" s="152" t="str">
        <f t="shared" si="17"/>
        <v/>
      </c>
      <c r="N84" s="298"/>
      <c r="O84" s="299"/>
      <c r="P84" s="152" t="str">
        <f t="shared" si="18"/>
        <v/>
      </c>
      <c r="Z84" t="str">
        <f t="shared" si="19"/>
        <v>CRP - CONTINUOUS PIP (3361)</v>
      </c>
      <c r="AA84" t="s">
        <v>3287</v>
      </c>
      <c r="AB84">
        <v>3361</v>
      </c>
      <c r="AC84" s="243" t="s">
        <v>8</v>
      </c>
      <c r="AD84" s="243" t="s">
        <v>7</v>
      </c>
    </row>
    <row r="85" spans="2:30" ht="39" customHeight="1" x14ac:dyDescent="0.3">
      <c r="B85" s="294"/>
      <c r="C85" s="202" t="str">
        <f t="shared" si="13"/>
        <v/>
      </c>
      <c r="D85" s="913" t="str">
        <f t="shared" si="14"/>
        <v/>
      </c>
      <c r="E85" s="298"/>
      <c r="F85" s="299"/>
      <c r="G85" s="152" t="str">
        <f t="shared" si="15"/>
        <v/>
      </c>
      <c r="H85" s="298"/>
      <c r="I85" s="299"/>
      <c r="J85" s="152" t="str">
        <f t="shared" si="16"/>
        <v/>
      </c>
      <c r="K85" s="298"/>
      <c r="L85" s="299"/>
      <c r="M85" s="152" t="str">
        <f t="shared" si="17"/>
        <v/>
      </c>
      <c r="N85" s="298"/>
      <c r="O85" s="299"/>
      <c r="P85" s="152" t="str">
        <f t="shared" si="18"/>
        <v/>
      </c>
      <c r="Z85" t="str">
        <f t="shared" si="19"/>
        <v>CRP - EMERGENCY FORESTRY ANNUAL RENTAL (3180)</v>
      </c>
      <c r="AA85" t="s">
        <v>3268</v>
      </c>
      <c r="AB85">
        <v>3180</v>
      </c>
      <c r="AC85" s="243" t="s">
        <v>8</v>
      </c>
      <c r="AD85" s="243" t="s">
        <v>7</v>
      </c>
    </row>
    <row r="86" spans="2:30" ht="39" customHeight="1" x14ac:dyDescent="0.3">
      <c r="B86" s="294"/>
      <c r="C86" s="202" t="str">
        <f t="shared" si="13"/>
        <v/>
      </c>
      <c r="D86" s="913" t="str">
        <f t="shared" si="14"/>
        <v/>
      </c>
      <c r="E86" s="298"/>
      <c r="F86" s="299"/>
      <c r="G86" s="152" t="str">
        <f t="shared" si="15"/>
        <v/>
      </c>
      <c r="H86" s="298"/>
      <c r="I86" s="299"/>
      <c r="J86" s="152" t="str">
        <f t="shared" si="16"/>
        <v/>
      </c>
      <c r="K86" s="298"/>
      <c r="L86" s="299"/>
      <c r="M86" s="152" t="str">
        <f t="shared" si="17"/>
        <v/>
      </c>
      <c r="N86" s="298"/>
      <c r="O86" s="299"/>
      <c r="P86" s="152" t="str">
        <f t="shared" si="18"/>
        <v/>
      </c>
      <c r="Z86" t="str">
        <f t="shared" si="19"/>
        <v>CRP - MISACTION/MISINFORMATION (3105)</v>
      </c>
      <c r="AA86" t="s">
        <v>3264</v>
      </c>
      <c r="AB86">
        <v>3105</v>
      </c>
      <c r="AC86" s="243" t="s">
        <v>8</v>
      </c>
      <c r="AD86" s="243" t="s">
        <v>7</v>
      </c>
    </row>
    <row r="87" spans="2:30" ht="39" customHeight="1" x14ac:dyDescent="0.3">
      <c r="B87" s="294"/>
      <c r="C87" s="202" t="str">
        <f t="shared" si="13"/>
        <v/>
      </c>
      <c r="D87" s="913" t="str">
        <f t="shared" si="14"/>
        <v/>
      </c>
      <c r="E87" s="298"/>
      <c r="F87" s="299"/>
      <c r="G87" s="152" t="str">
        <f t="shared" si="15"/>
        <v/>
      </c>
      <c r="H87" s="298"/>
      <c r="I87" s="299"/>
      <c r="J87" s="152" t="str">
        <f t="shared" si="16"/>
        <v/>
      </c>
      <c r="K87" s="298"/>
      <c r="L87" s="299"/>
      <c r="M87" s="152" t="str">
        <f t="shared" si="17"/>
        <v/>
      </c>
      <c r="N87" s="298"/>
      <c r="O87" s="299"/>
      <c r="P87" s="152" t="str">
        <f t="shared" si="18"/>
        <v/>
      </c>
      <c r="Z87" t="str">
        <f t="shared" si="19"/>
        <v>CRP - REDUCTION (6801)</v>
      </c>
      <c r="AA87" t="s">
        <v>3323</v>
      </c>
      <c r="AB87">
        <v>6801</v>
      </c>
      <c r="AC87" s="243" t="s">
        <v>8</v>
      </c>
      <c r="AD87" s="243" t="s">
        <v>7</v>
      </c>
    </row>
    <row r="88" spans="2:30" ht="39" customHeight="1" x14ac:dyDescent="0.3">
      <c r="B88" s="294"/>
      <c r="C88" s="202" t="str">
        <f t="shared" si="13"/>
        <v/>
      </c>
      <c r="D88" s="913" t="str">
        <f t="shared" si="14"/>
        <v/>
      </c>
      <c r="E88" s="298"/>
      <c r="F88" s="299"/>
      <c r="G88" s="152" t="str">
        <f t="shared" si="15"/>
        <v/>
      </c>
      <c r="H88" s="298"/>
      <c r="I88" s="299"/>
      <c r="J88" s="152" t="str">
        <f t="shared" si="16"/>
        <v/>
      </c>
      <c r="K88" s="298"/>
      <c r="L88" s="299"/>
      <c r="M88" s="152" t="str">
        <f t="shared" si="17"/>
        <v/>
      </c>
      <c r="N88" s="298"/>
      <c r="O88" s="299"/>
      <c r="P88" s="152" t="str">
        <f t="shared" si="18"/>
        <v/>
      </c>
      <c r="Z88" t="str">
        <f t="shared" si="19"/>
        <v>CRP ARCHAEOLOGICAL SURVEYS (3335)</v>
      </c>
      <c r="AA88" t="s">
        <v>3276</v>
      </c>
      <c r="AB88">
        <v>3335</v>
      </c>
      <c r="AC88" s="243" t="s">
        <v>8</v>
      </c>
      <c r="AD88" s="243" t="s">
        <v>7</v>
      </c>
    </row>
    <row r="89" spans="2:30" ht="39" customHeight="1" x14ac:dyDescent="0.3">
      <c r="B89" s="294"/>
      <c r="C89" s="202" t="str">
        <f t="shared" si="13"/>
        <v/>
      </c>
      <c r="D89" s="913" t="str">
        <f t="shared" si="14"/>
        <v/>
      </c>
      <c r="E89" s="298"/>
      <c r="F89" s="299"/>
      <c r="G89" s="152" t="str">
        <f t="shared" si="15"/>
        <v/>
      </c>
      <c r="H89" s="298"/>
      <c r="I89" s="299"/>
      <c r="J89" s="152" t="str">
        <f t="shared" si="16"/>
        <v/>
      </c>
      <c r="K89" s="298"/>
      <c r="L89" s="299"/>
      <c r="M89" s="152" t="str">
        <f t="shared" si="17"/>
        <v/>
      </c>
      <c r="N89" s="298"/>
      <c r="O89" s="299"/>
      <c r="P89" s="152" t="str">
        <f t="shared" si="18"/>
        <v/>
      </c>
      <c r="Z89" t="str">
        <f t="shared" si="19"/>
        <v>CRP CLEAR30 MAINT PRGM (3360)</v>
      </c>
      <c r="AA89" t="s">
        <v>3286</v>
      </c>
      <c r="AB89">
        <v>3360</v>
      </c>
      <c r="AC89" s="243" t="s">
        <v>8</v>
      </c>
      <c r="AD89" s="243" t="s">
        <v>7</v>
      </c>
    </row>
    <row r="90" spans="2:30" ht="39" customHeight="1" x14ac:dyDescent="0.3">
      <c r="B90" s="294"/>
      <c r="C90" s="202" t="str">
        <f t="shared" si="13"/>
        <v/>
      </c>
      <c r="D90" s="913" t="str">
        <f t="shared" si="14"/>
        <v/>
      </c>
      <c r="E90" s="298"/>
      <c r="F90" s="299"/>
      <c r="G90" s="152" t="str">
        <f t="shared" si="15"/>
        <v/>
      </c>
      <c r="H90" s="298"/>
      <c r="I90" s="299"/>
      <c r="J90" s="152" t="str">
        <f t="shared" si="16"/>
        <v/>
      </c>
      <c r="K90" s="298"/>
      <c r="L90" s="299"/>
      <c r="M90" s="152" t="str">
        <f t="shared" si="17"/>
        <v/>
      </c>
      <c r="N90" s="298"/>
      <c r="O90" s="299"/>
      <c r="P90" s="152" t="str">
        <f t="shared" si="18"/>
        <v/>
      </c>
      <c r="Z90" t="str">
        <f t="shared" si="19"/>
        <v>CRP COMMON INCENTIVE (3324)</v>
      </c>
      <c r="AA90" t="s">
        <v>3273</v>
      </c>
      <c r="AB90">
        <v>3324</v>
      </c>
      <c r="AC90" s="243" t="s">
        <v>8</v>
      </c>
      <c r="AD90" s="243" t="s">
        <v>7</v>
      </c>
    </row>
    <row r="91" spans="2:30" ht="39" customHeight="1" x14ac:dyDescent="0.3">
      <c r="B91" s="294"/>
      <c r="C91" s="202" t="str">
        <f t="shared" si="13"/>
        <v/>
      </c>
      <c r="D91" s="913" t="str">
        <f t="shared" si="14"/>
        <v/>
      </c>
      <c r="E91" s="298"/>
      <c r="F91" s="299"/>
      <c r="G91" s="152" t="str">
        <f t="shared" si="15"/>
        <v/>
      </c>
      <c r="H91" s="298"/>
      <c r="I91" s="299"/>
      <c r="J91" s="152" t="str">
        <f t="shared" si="16"/>
        <v/>
      </c>
      <c r="K91" s="298"/>
      <c r="L91" s="299"/>
      <c r="M91" s="152" t="str">
        <f t="shared" si="17"/>
        <v/>
      </c>
      <c r="N91" s="298"/>
      <c r="O91" s="299"/>
      <c r="P91" s="152" t="str">
        <f t="shared" si="18"/>
        <v/>
      </c>
      <c r="Z91" t="str">
        <f t="shared" si="19"/>
        <v>CRP COST-SHARE WEB-BASED - COF (3307)</v>
      </c>
      <c r="AA91" t="s">
        <v>3271</v>
      </c>
      <c r="AB91">
        <v>3307</v>
      </c>
      <c r="AC91" s="243" t="s">
        <v>8</v>
      </c>
      <c r="AD91" s="243" t="s">
        <v>7</v>
      </c>
    </row>
    <row r="92" spans="2:30" ht="39" customHeight="1" x14ac:dyDescent="0.3">
      <c r="B92" s="294"/>
      <c r="C92" s="202" t="str">
        <f t="shared" si="13"/>
        <v/>
      </c>
      <c r="D92" s="913" t="str">
        <f t="shared" si="14"/>
        <v/>
      </c>
      <c r="E92" s="298"/>
      <c r="F92" s="299"/>
      <c r="G92" s="152" t="str">
        <f t="shared" si="15"/>
        <v/>
      </c>
      <c r="H92" s="298"/>
      <c r="I92" s="299"/>
      <c r="J92" s="152" t="str">
        <f t="shared" si="16"/>
        <v/>
      </c>
      <c r="K92" s="298"/>
      <c r="L92" s="299"/>
      <c r="M92" s="152" t="str">
        <f t="shared" si="17"/>
        <v/>
      </c>
      <c r="N92" s="298"/>
      <c r="O92" s="299"/>
      <c r="P92" s="152" t="str">
        <f t="shared" si="18"/>
        <v/>
      </c>
      <c r="Z92" t="str">
        <f t="shared" si="19"/>
        <v>CRP ENVIRON IMPACT STATEMENT TECH ASSIST (3185)</v>
      </c>
      <c r="AA92" t="s">
        <v>3269</v>
      </c>
      <c r="AB92">
        <v>3185</v>
      </c>
      <c r="AC92" s="243" t="s">
        <v>8</v>
      </c>
      <c r="AD92" s="243" t="s">
        <v>7</v>
      </c>
    </row>
    <row r="93" spans="2:30" ht="39" customHeight="1" x14ac:dyDescent="0.3">
      <c r="B93" s="294"/>
      <c r="C93" s="202" t="str">
        <f t="shared" si="13"/>
        <v/>
      </c>
      <c r="D93" s="913" t="str">
        <f t="shared" si="14"/>
        <v/>
      </c>
      <c r="E93" s="298"/>
      <c r="F93" s="299"/>
      <c r="G93" s="152" t="str">
        <f t="shared" si="15"/>
        <v/>
      </c>
      <c r="H93" s="298"/>
      <c r="I93" s="299"/>
      <c r="J93" s="152" t="str">
        <f t="shared" si="16"/>
        <v/>
      </c>
      <c r="K93" s="298"/>
      <c r="L93" s="299"/>
      <c r="M93" s="152" t="str">
        <f t="shared" si="17"/>
        <v/>
      </c>
      <c r="N93" s="298"/>
      <c r="O93" s="299"/>
      <c r="P93" s="152" t="str">
        <f t="shared" si="18"/>
        <v/>
      </c>
      <c r="Z93" t="str">
        <f t="shared" si="19"/>
        <v>CRP FOREST INVENTORY PILOT PROGRAM (3356)</v>
      </c>
      <c r="AA93" t="s">
        <v>3283</v>
      </c>
      <c r="AB93">
        <v>3356</v>
      </c>
      <c r="AC93" s="243" t="s">
        <v>8</v>
      </c>
      <c r="AD93" s="243" t="s">
        <v>7</v>
      </c>
    </row>
    <row r="94" spans="2:30" ht="39" customHeight="1" x14ac:dyDescent="0.3">
      <c r="B94" s="294"/>
      <c r="C94" s="202" t="str">
        <f t="shared" si="13"/>
        <v/>
      </c>
      <c r="D94" s="913" t="str">
        <f t="shared" si="14"/>
        <v/>
      </c>
      <c r="E94" s="298"/>
      <c r="F94" s="299"/>
      <c r="G94" s="152" t="str">
        <f t="shared" si="15"/>
        <v/>
      </c>
      <c r="H94" s="298"/>
      <c r="I94" s="299"/>
      <c r="J94" s="152" t="str">
        <f t="shared" si="16"/>
        <v/>
      </c>
      <c r="K94" s="298"/>
      <c r="L94" s="299"/>
      <c r="M94" s="152" t="str">
        <f t="shared" si="17"/>
        <v/>
      </c>
      <c r="N94" s="298"/>
      <c r="O94" s="299"/>
      <c r="P94" s="152" t="str">
        <f t="shared" si="18"/>
        <v/>
      </c>
      <c r="Z94" t="str">
        <f t="shared" si="19"/>
        <v>CRP FOREST MANAGEMENT INCENTIVE (3358)</v>
      </c>
      <c r="AA94" t="s">
        <v>3284</v>
      </c>
      <c r="AB94">
        <v>3358</v>
      </c>
      <c r="AC94" s="243" t="s">
        <v>8</v>
      </c>
      <c r="AD94" s="243" t="s">
        <v>7</v>
      </c>
    </row>
    <row r="95" spans="2:30" ht="39" customHeight="1" x14ac:dyDescent="0.3">
      <c r="B95" s="294"/>
      <c r="C95" s="202" t="str">
        <f t="shared" si="13"/>
        <v/>
      </c>
      <c r="D95" s="913" t="str">
        <f t="shared" si="14"/>
        <v/>
      </c>
      <c r="E95" s="298"/>
      <c r="F95" s="299"/>
      <c r="G95" s="152" t="str">
        <f t="shared" si="15"/>
        <v/>
      </c>
      <c r="H95" s="298"/>
      <c r="I95" s="299"/>
      <c r="J95" s="152" t="str">
        <f t="shared" si="16"/>
        <v/>
      </c>
      <c r="K95" s="298"/>
      <c r="L95" s="299"/>
      <c r="M95" s="152" t="str">
        <f t="shared" si="17"/>
        <v/>
      </c>
      <c r="N95" s="298"/>
      <c r="O95" s="299"/>
      <c r="P95" s="152" t="str">
        <f t="shared" si="18"/>
        <v/>
      </c>
      <c r="Q95">
        <f>IF(B95="",2,10)</f>
        <v>2</v>
      </c>
      <c r="Z95" t="str">
        <f t="shared" si="19"/>
        <v>CRP HONEY BEE INCENTIVE PAYMNTS (3349)</v>
      </c>
      <c r="AA95" t="s">
        <v>3278</v>
      </c>
      <c r="AB95">
        <v>3349</v>
      </c>
      <c r="AC95" s="243" t="s">
        <v>8</v>
      </c>
      <c r="AD95" s="243" t="s">
        <v>7</v>
      </c>
    </row>
    <row r="96" spans="2:30" ht="39" customHeight="1" x14ac:dyDescent="0.3">
      <c r="B96" s="294"/>
      <c r="C96" s="202" t="str">
        <f t="shared" si="13"/>
        <v/>
      </c>
      <c r="D96" s="913" t="str">
        <f t="shared" si="14"/>
        <v/>
      </c>
      <c r="E96" s="298"/>
      <c r="F96" s="299"/>
      <c r="G96" s="152" t="str">
        <f t="shared" si="15"/>
        <v/>
      </c>
      <c r="H96" s="298"/>
      <c r="I96" s="299"/>
      <c r="J96" s="152" t="str">
        <f t="shared" si="16"/>
        <v/>
      </c>
      <c r="K96" s="298"/>
      <c r="L96" s="299"/>
      <c r="M96" s="152" t="str">
        <f t="shared" si="17"/>
        <v/>
      </c>
      <c r="N96" s="298"/>
      <c r="O96" s="299"/>
      <c r="P96" s="152" t="str">
        <f t="shared" si="18"/>
        <v/>
      </c>
      <c r="Z96" t="str">
        <f t="shared" si="19"/>
        <v>CRP HONEY BEE TECHNICAL ASSISTANCE (3350)</v>
      </c>
      <c r="AA96" t="s">
        <v>3279</v>
      </c>
      <c r="AB96">
        <v>3350</v>
      </c>
      <c r="AC96" s="243" t="s">
        <v>8</v>
      </c>
      <c r="AD96" s="243" t="s">
        <v>7</v>
      </c>
    </row>
    <row r="97" spans="2:30" ht="39" customHeight="1" x14ac:dyDescent="0.3">
      <c r="B97" s="294"/>
      <c r="C97" s="202" t="str">
        <f t="shared" si="13"/>
        <v/>
      </c>
      <c r="D97" s="913" t="str">
        <f t="shared" si="14"/>
        <v/>
      </c>
      <c r="E97" s="298"/>
      <c r="F97" s="299"/>
      <c r="G97" s="152" t="str">
        <f t="shared" si="15"/>
        <v/>
      </c>
      <c r="H97" s="298"/>
      <c r="I97" s="299"/>
      <c r="J97" s="152" t="str">
        <f t="shared" si="16"/>
        <v/>
      </c>
      <c r="K97" s="298"/>
      <c r="L97" s="299"/>
      <c r="M97" s="152" t="str">
        <f t="shared" si="17"/>
        <v/>
      </c>
      <c r="N97" s="298"/>
      <c r="O97" s="299"/>
      <c r="P97" s="152" t="str">
        <f t="shared" si="18"/>
        <v/>
      </c>
      <c r="Z97" t="str">
        <f t="shared" si="19"/>
        <v>CRP INCENTIVE - WETLAND RESTORATION (3312)</v>
      </c>
      <c r="AA97" t="s">
        <v>3272</v>
      </c>
      <c r="AB97">
        <v>3312</v>
      </c>
      <c r="AC97" s="243" t="s">
        <v>8</v>
      </c>
      <c r="AD97" s="243" t="s">
        <v>7</v>
      </c>
    </row>
    <row r="98" spans="2:30" ht="39" customHeight="1" x14ac:dyDescent="0.3">
      <c r="B98" s="294"/>
      <c r="C98" s="202" t="str">
        <f t="shared" si="13"/>
        <v/>
      </c>
      <c r="D98" s="913" t="str">
        <f t="shared" si="14"/>
        <v/>
      </c>
      <c r="E98" s="298"/>
      <c r="F98" s="299"/>
      <c r="G98" s="152" t="str">
        <f t="shared" si="15"/>
        <v/>
      </c>
      <c r="H98" s="298"/>
      <c r="I98" s="299"/>
      <c r="J98" s="152" t="str">
        <f t="shared" si="16"/>
        <v/>
      </c>
      <c r="K98" s="298"/>
      <c r="L98" s="299"/>
      <c r="M98" s="152" t="str">
        <f t="shared" si="17"/>
        <v/>
      </c>
      <c r="N98" s="298"/>
      <c r="O98" s="299"/>
      <c r="P98" s="152" t="str">
        <f t="shared" si="18"/>
        <v/>
      </c>
      <c r="Z98" t="str">
        <f t="shared" si="19"/>
        <v>CRP OUTREACH AND TECHNICAL ASSISTANCE (3331)</v>
      </c>
      <c r="AA98" t="s">
        <v>3275</v>
      </c>
      <c r="AB98">
        <v>3331</v>
      </c>
      <c r="AC98" s="243" t="s">
        <v>8</v>
      </c>
      <c r="AD98" s="243" t="s">
        <v>7</v>
      </c>
    </row>
    <row r="99" spans="2:30" ht="39" customHeight="1" x14ac:dyDescent="0.3">
      <c r="B99" s="294"/>
      <c r="C99" s="202" t="str">
        <f t="shared" si="13"/>
        <v/>
      </c>
      <c r="D99" s="913" t="str">
        <f t="shared" si="14"/>
        <v/>
      </c>
      <c r="E99" s="298"/>
      <c r="F99" s="299"/>
      <c r="G99" s="152" t="str">
        <f t="shared" si="15"/>
        <v/>
      </c>
      <c r="H99" s="298"/>
      <c r="I99" s="299"/>
      <c r="J99" s="152" t="str">
        <f t="shared" si="16"/>
        <v/>
      </c>
      <c r="K99" s="298"/>
      <c r="L99" s="299"/>
      <c r="M99" s="152" t="str">
        <f t="shared" si="17"/>
        <v/>
      </c>
      <c r="N99" s="298"/>
      <c r="O99" s="299"/>
      <c r="P99" s="152" t="str">
        <f t="shared" si="18"/>
        <v/>
      </c>
      <c r="Z99" t="str">
        <f t="shared" si="19"/>
        <v>CRP PAYMENT - ANNUAL RENTAL (3132)</v>
      </c>
      <c r="AA99" t="s">
        <v>3267</v>
      </c>
      <c r="AB99">
        <v>3132</v>
      </c>
      <c r="AC99" s="243" t="s">
        <v>8</v>
      </c>
      <c r="AD99" s="243" t="s">
        <v>7</v>
      </c>
    </row>
    <row r="100" spans="2:30" ht="39" customHeight="1" x14ac:dyDescent="0.3">
      <c r="B100" s="294"/>
      <c r="C100" s="202" t="str">
        <f t="shared" si="13"/>
        <v/>
      </c>
      <c r="D100" s="913" t="str">
        <f t="shared" si="14"/>
        <v/>
      </c>
      <c r="E100" s="298"/>
      <c r="F100" s="299"/>
      <c r="G100" s="152" t="str">
        <f t="shared" si="15"/>
        <v/>
      </c>
      <c r="H100" s="298"/>
      <c r="I100" s="299"/>
      <c r="J100" s="152" t="str">
        <f t="shared" si="16"/>
        <v/>
      </c>
      <c r="K100" s="298"/>
      <c r="L100" s="299"/>
      <c r="M100" s="152" t="str">
        <f t="shared" si="17"/>
        <v/>
      </c>
      <c r="N100" s="298"/>
      <c r="O100" s="299"/>
      <c r="P100" s="152" t="str">
        <f t="shared" si="18"/>
        <v/>
      </c>
      <c r="Z100" t="str">
        <f t="shared" si="19"/>
        <v>CRP PRACTICE INCENTIVES PAYMENT (3359)</v>
      </c>
      <c r="AA100" t="s">
        <v>3285</v>
      </c>
      <c r="AB100">
        <v>3359</v>
      </c>
      <c r="AC100" s="243" t="s">
        <v>8</v>
      </c>
      <c r="AD100" s="243" t="s">
        <v>7</v>
      </c>
    </row>
    <row r="101" spans="2:30" ht="39" customHeight="1" x14ac:dyDescent="0.3">
      <c r="B101" s="294"/>
      <c r="C101" s="202" t="str">
        <f t="shared" si="13"/>
        <v/>
      </c>
      <c r="D101" s="913" t="str">
        <f t="shared" si="14"/>
        <v/>
      </c>
      <c r="E101" s="298"/>
      <c r="F101" s="299"/>
      <c r="G101" s="152" t="str">
        <f t="shared" si="15"/>
        <v/>
      </c>
      <c r="H101" s="298"/>
      <c r="I101" s="299"/>
      <c r="J101" s="152" t="str">
        <f t="shared" si="16"/>
        <v/>
      </c>
      <c r="K101" s="298"/>
      <c r="L101" s="299"/>
      <c r="M101" s="152" t="str">
        <f t="shared" si="17"/>
        <v/>
      </c>
      <c r="N101" s="298"/>
      <c r="O101" s="299"/>
      <c r="P101" s="152" t="str">
        <f t="shared" si="18"/>
        <v/>
      </c>
      <c r="Z101" t="str">
        <f t="shared" si="19"/>
        <v>CRP TRANSITION INCENTIVE (3329)</v>
      </c>
      <c r="AA101" t="s">
        <v>3274</v>
      </c>
      <c r="AB101">
        <v>3329</v>
      </c>
      <c r="AC101" s="243" t="s">
        <v>8</v>
      </c>
      <c r="AD101" s="243" t="s">
        <v>7</v>
      </c>
    </row>
    <row r="102" spans="2:30" ht="39" customHeight="1" x14ac:dyDescent="0.3">
      <c r="B102" s="294"/>
      <c r="C102" s="202" t="str">
        <f t="shared" si="13"/>
        <v/>
      </c>
      <c r="D102" s="913" t="str">
        <f t="shared" si="14"/>
        <v/>
      </c>
      <c r="E102" s="298"/>
      <c r="F102" s="299"/>
      <c r="G102" s="152" t="str">
        <f t="shared" si="15"/>
        <v/>
      </c>
      <c r="H102" s="298"/>
      <c r="I102" s="299"/>
      <c r="J102" s="152" t="str">
        <f t="shared" si="16"/>
        <v/>
      </c>
      <c r="K102" s="298"/>
      <c r="L102" s="299"/>
      <c r="M102" s="152" t="str">
        <f t="shared" si="17"/>
        <v/>
      </c>
      <c r="N102" s="298"/>
      <c r="O102" s="299"/>
      <c r="P102" s="152" t="str">
        <f t="shared" si="18"/>
        <v/>
      </c>
      <c r="Z102" t="str">
        <f t="shared" si="19"/>
        <v>CRP TRANSITION INCENTIVES PRGM (3338)</v>
      </c>
      <c r="AA102" t="s">
        <v>3277</v>
      </c>
      <c r="AB102">
        <v>3338</v>
      </c>
      <c r="AC102" s="243" t="s">
        <v>8</v>
      </c>
      <c r="AD102" s="243" t="s">
        <v>7</v>
      </c>
    </row>
    <row r="103" spans="2:30" ht="39" customHeight="1" x14ac:dyDescent="0.3">
      <c r="B103" s="294"/>
      <c r="C103" s="202" t="str">
        <f t="shared" si="13"/>
        <v/>
      </c>
      <c r="D103" s="913" t="str">
        <f t="shared" si="14"/>
        <v/>
      </c>
      <c r="E103" s="298"/>
      <c r="F103" s="299"/>
      <c r="G103" s="152" t="str">
        <f t="shared" si="15"/>
        <v/>
      </c>
      <c r="H103" s="298"/>
      <c r="I103" s="299"/>
      <c r="J103" s="152" t="str">
        <f t="shared" si="16"/>
        <v/>
      </c>
      <c r="K103" s="298"/>
      <c r="L103" s="299"/>
      <c r="M103" s="152" t="str">
        <f t="shared" si="17"/>
        <v/>
      </c>
      <c r="N103" s="298"/>
      <c r="O103" s="299"/>
      <c r="P103" s="152" t="str">
        <f t="shared" si="18"/>
        <v/>
      </c>
      <c r="Z103" t="str">
        <f t="shared" si="19"/>
        <v>DAIRY MARGIN COVERAGE ADM FEE (8051)</v>
      </c>
      <c r="AA103" t="s">
        <v>3350</v>
      </c>
      <c r="AB103">
        <v>8051</v>
      </c>
      <c r="AC103" s="243" t="s">
        <v>8</v>
      </c>
      <c r="AD103" s="243" t="s">
        <v>7</v>
      </c>
    </row>
    <row r="104" spans="2:30" ht="39" customHeight="1" x14ac:dyDescent="0.3">
      <c r="B104" s="294"/>
      <c r="C104" s="202" t="str">
        <f t="shared" si="13"/>
        <v/>
      </c>
      <c r="D104" s="913" t="str">
        <f t="shared" si="14"/>
        <v/>
      </c>
      <c r="E104" s="298"/>
      <c r="F104" s="299"/>
      <c r="G104" s="152" t="str">
        <f t="shared" si="15"/>
        <v/>
      </c>
      <c r="H104" s="298"/>
      <c r="I104" s="299"/>
      <c r="J104" s="152" t="str">
        <f t="shared" si="16"/>
        <v/>
      </c>
      <c r="K104" s="298"/>
      <c r="L104" s="299"/>
      <c r="M104" s="152" t="str">
        <f t="shared" si="17"/>
        <v/>
      </c>
      <c r="N104" s="298"/>
      <c r="O104" s="299"/>
      <c r="P104" s="152" t="str">
        <f t="shared" si="18"/>
        <v/>
      </c>
      <c r="Z104" t="str">
        <f t="shared" si="19"/>
        <v>DAIRY MARGIN COVERAGE PREM FEE (8052)</v>
      </c>
      <c r="AA104" t="s">
        <v>3351</v>
      </c>
      <c r="AB104">
        <v>8052</v>
      </c>
      <c r="AC104" s="243" t="s">
        <v>8</v>
      </c>
      <c r="AD104" s="243" t="s">
        <v>7</v>
      </c>
    </row>
    <row r="105" spans="2:30" ht="39" customHeight="1" x14ac:dyDescent="0.3">
      <c r="B105" s="294"/>
      <c r="C105" s="202" t="str">
        <f t="shared" si="13"/>
        <v/>
      </c>
      <c r="D105" s="913" t="str">
        <f t="shared" si="14"/>
        <v/>
      </c>
      <c r="E105" s="298"/>
      <c r="F105" s="299"/>
      <c r="G105" s="152" t="str">
        <f t="shared" si="15"/>
        <v/>
      </c>
      <c r="H105" s="298"/>
      <c r="I105" s="299"/>
      <c r="J105" s="152" t="str">
        <f t="shared" si="16"/>
        <v/>
      </c>
      <c r="K105" s="298"/>
      <c r="L105" s="299"/>
      <c r="M105" s="152" t="str">
        <f t="shared" si="17"/>
        <v/>
      </c>
      <c r="N105" s="298"/>
      <c r="O105" s="299"/>
      <c r="P105" s="152" t="str">
        <f t="shared" si="18"/>
        <v/>
      </c>
      <c r="Z105" t="str">
        <f t="shared" si="19"/>
        <v>DAIRY MARGIN COVERAGE PREMIUM REFUND (8054)</v>
      </c>
      <c r="AA105" t="s">
        <v>3353</v>
      </c>
      <c r="AB105">
        <v>8054</v>
      </c>
      <c r="AC105" s="243" t="s">
        <v>8</v>
      </c>
      <c r="AD105" s="243" t="s">
        <v>7</v>
      </c>
    </row>
    <row r="106" spans="2:30" ht="39" customHeight="1" x14ac:dyDescent="0.3">
      <c r="B106" s="294"/>
      <c r="C106" s="202" t="str">
        <f t="shared" si="13"/>
        <v/>
      </c>
      <c r="D106" s="913" t="str">
        <f t="shared" si="14"/>
        <v/>
      </c>
      <c r="E106" s="298"/>
      <c r="F106" s="299"/>
      <c r="G106" s="152" t="str">
        <f t="shared" si="15"/>
        <v/>
      </c>
      <c r="H106" s="298"/>
      <c r="I106" s="299"/>
      <c r="J106" s="152" t="str">
        <f t="shared" si="16"/>
        <v/>
      </c>
      <c r="K106" s="298"/>
      <c r="L106" s="299"/>
      <c r="M106" s="152" t="str">
        <f t="shared" si="17"/>
        <v/>
      </c>
      <c r="N106" s="298"/>
      <c r="O106" s="299"/>
      <c r="P106" s="152" t="str">
        <f t="shared" si="18"/>
        <v/>
      </c>
      <c r="Z106" t="str">
        <f t="shared" si="19"/>
        <v>DAIRY MARGIN COVERAGE PROGRAM (8053)</v>
      </c>
      <c r="AA106" t="s">
        <v>3352</v>
      </c>
      <c r="AB106">
        <v>8053</v>
      </c>
      <c r="AC106" s="243" t="s">
        <v>8</v>
      </c>
      <c r="AD106" s="243" t="s">
        <v>7</v>
      </c>
    </row>
    <row r="107" spans="2:30" ht="39" customHeight="1" x14ac:dyDescent="0.3">
      <c r="B107" s="294"/>
      <c r="C107" s="202" t="str">
        <f t="shared" si="13"/>
        <v/>
      </c>
      <c r="D107" s="913" t="str">
        <f t="shared" si="14"/>
        <v/>
      </c>
      <c r="E107" s="298"/>
      <c r="F107" s="299"/>
      <c r="G107" s="152" t="str">
        <f t="shared" si="15"/>
        <v/>
      </c>
      <c r="H107" s="298"/>
      <c r="I107" s="299"/>
      <c r="J107" s="152" t="str">
        <f t="shared" si="16"/>
        <v/>
      </c>
      <c r="K107" s="298"/>
      <c r="L107" s="299"/>
      <c r="M107" s="152" t="str">
        <f t="shared" si="17"/>
        <v/>
      </c>
      <c r="N107" s="298"/>
      <c r="O107" s="299"/>
      <c r="P107" s="152" t="str">
        <f t="shared" si="18"/>
        <v/>
      </c>
      <c r="Z107" t="str">
        <f t="shared" si="19"/>
        <v>DAIRY MARGIN COVERAGE-PREMIUM REPAYMENTS (8050)</v>
      </c>
      <c r="AA107" t="s">
        <v>3349</v>
      </c>
      <c r="AB107">
        <v>8050</v>
      </c>
      <c r="AC107" s="243" t="s">
        <v>8</v>
      </c>
      <c r="AD107" s="243" t="s">
        <v>7</v>
      </c>
    </row>
    <row r="108" spans="2:30" ht="39" customHeight="1" x14ac:dyDescent="0.3">
      <c r="B108" s="294"/>
      <c r="C108" s="202" t="str">
        <f t="shared" si="13"/>
        <v/>
      </c>
      <c r="D108" s="913" t="str">
        <f t="shared" si="14"/>
        <v/>
      </c>
      <c r="E108" s="298"/>
      <c r="F108" s="299"/>
      <c r="G108" s="152" t="str">
        <f t="shared" si="15"/>
        <v/>
      </c>
      <c r="H108" s="298"/>
      <c r="I108" s="299"/>
      <c r="J108" s="152" t="str">
        <f t="shared" si="16"/>
        <v/>
      </c>
      <c r="K108" s="298"/>
      <c r="L108" s="299"/>
      <c r="M108" s="152" t="str">
        <f t="shared" si="17"/>
        <v/>
      </c>
      <c r="N108" s="298"/>
      <c r="O108" s="299"/>
      <c r="P108" s="152" t="str">
        <f t="shared" si="18"/>
        <v/>
      </c>
      <c r="Z108" t="str">
        <f t="shared" si="19"/>
        <v>DIPP WEB-BASED (7902)</v>
      </c>
      <c r="AA108" t="s">
        <v>3343</v>
      </c>
      <c r="AB108">
        <v>7902</v>
      </c>
      <c r="AC108" s="243" t="s">
        <v>8</v>
      </c>
      <c r="AD108" s="243" t="s">
        <v>7</v>
      </c>
    </row>
    <row r="109" spans="2:30" ht="39" customHeight="1" x14ac:dyDescent="0.3">
      <c r="B109" s="294"/>
      <c r="C109" s="202" t="str">
        <f t="shared" si="13"/>
        <v/>
      </c>
      <c r="D109" s="913" t="str">
        <f t="shared" si="14"/>
        <v/>
      </c>
      <c r="E109" s="298"/>
      <c r="F109" s="299"/>
      <c r="G109" s="152" t="str">
        <f t="shared" si="15"/>
        <v/>
      </c>
      <c r="H109" s="298"/>
      <c r="I109" s="299"/>
      <c r="J109" s="152" t="str">
        <f t="shared" si="16"/>
        <v/>
      </c>
      <c r="K109" s="298"/>
      <c r="L109" s="299"/>
      <c r="M109" s="152" t="str">
        <f t="shared" si="17"/>
        <v/>
      </c>
      <c r="N109" s="298"/>
      <c r="O109" s="299"/>
      <c r="P109" s="152" t="str">
        <f t="shared" si="18"/>
        <v/>
      </c>
      <c r="Z109" t="str">
        <f t="shared" si="19"/>
        <v>DIS/WH2 2019 WFHURRINDEMP (2875)</v>
      </c>
      <c r="AA109" t="s">
        <v>3250</v>
      </c>
      <c r="AB109">
        <v>2875</v>
      </c>
      <c r="AC109" s="243" t="s">
        <v>3410</v>
      </c>
      <c r="AD109" s="243" t="s">
        <v>6</v>
      </c>
    </row>
    <row r="110" spans="2:30" ht="39" customHeight="1" x14ac:dyDescent="0.3">
      <c r="B110" s="294"/>
      <c r="C110" s="202" t="str">
        <f t="shared" si="13"/>
        <v/>
      </c>
      <c r="D110" s="913" t="str">
        <f t="shared" si="14"/>
        <v/>
      </c>
      <c r="E110" s="298"/>
      <c r="F110" s="299"/>
      <c r="G110" s="152" t="str">
        <f t="shared" si="15"/>
        <v/>
      </c>
      <c r="H110" s="298"/>
      <c r="I110" s="299"/>
      <c r="J110" s="152" t="str">
        <f t="shared" si="16"/>
        <v/>
      </c>
      <c r="K110" s="298"/>
      <c r="L110" s="299"/>
      <c r="M110" s="152" t="str">
        <f t="shared" si="17"/>
        <v/>
      </c>
      <c r="N110" s="298"/>
      <c r="O110" s="299"/>
      <c r="P110" s="152" t="str">
        <f t="shared" si="18"/>
        <v/>
      </c>
      <c r="Z110" t="str">
        <f t="shared" si="19"/>
        <v>DMC PRGM-SUPLMNTL PREMIUM FEE (8056)</v>
      </c>
      <c r="AA110" t="s">
        <v>3355</v>
      </c>
      <c r="AB110">
        <v>8056</v>
      </c>
      <c r="AC110" s="243" t="s">
        <v>8</v>
      </c>
      <c r="AD110" s="243" t="s">
        <v>7</v>
      </c>
    </row>
    <row r="111" spans="2:30" ht="39" customHeight="1" x14ac:dyDescent="0.3">
      <c r="B111" s="294"/>
      <c r="C111" s="202" t="str">
        <f t="shared" si="13"/>
        <v/>
      </c>
      <c r="D111" s="913" t="str">
        <f t="shared" si="14"/>
        <v/>
      </c>
      <c r="E111" s="298"/>
      <c r="F111" s="299"/>
      <c r="G111" s="152" t="str">
        <f t="shared" si="15"/>
        <v/>
      </c>
      <c r="H111" s="298"/>
      <c r="I111" s="299"/>
      <c r="J111" s="152" t="str">
        <f t="shared" si="16"/>
        <v/>
      </c>
      <c r="K111" s="298"/>
      <c r="L111" s="299"/>
      <c r="M111" s="152" t="str">
        <f t="shared" si="17"/>
        <v/>
      </c>
      <c r="N111" s="298"/>
      <c r="O111" s="299"/>
      <c r="P111" s="152" t="str">
        <f t="shared" si="18"/>
        <v/>
      </c>
      <c r="Z111" t="str">
        <f t="shared" si="19"/>
        <v>DMC PRGM-SUPPLEMENTAL (8055)</v>
      </c>
      <c r="AA111" t="s">
        <v>3354</v>
      </c>
      <c r="AB111">
        <v>8055</v>
      </c>
      <c r="AC111" s="243" t="s">
        <v>8</v>
      </c>
      <c r="AD111" s="243" t="s">
        <v>7</v>
      </c>
    </row>
    <row r="112" spans="2:30" ht="39" customHeight="1" x14ac:dyDescent="0.3">
      <c r="B112" s="294"/>
      <c r="C112" s="202" t="str">
        <f t="shared" si="13"/>
        <v/>
      </c>
      <c r="D112" s="913" t="str">
        <f t="shared" si="14"/>
        <v/>
      </c>
      <c r="E112" s="298"/>
      <c r="F112" s="299"/>
      <c r="G112" s="152" t="str">
        <f t="shared" si="15"/>
        <v/>
      </c>
      <c r="H112" s="298"/>
      <c r="I112" s="299"/>
      <c r="J112" s="152" t="str">
        <f t="shared" si="16"/>
        <v/>
      </c>
      <c r="K112" s="298"/>
      <c r="L112" s="299"/>
      <c r="M112" s="152" t="str">
        <f t="shared" si="17"/>
        <v/>
      </c>
      <c r="N112" s="298"/>
      <c r="O112" s="299"/>
      <c r="P112" s="152" t="str">
        <f t="shared" si="18"/>
        <v/>
      </c>
      <c r="Z112" t="str">
        <f t="shared" si="19"/>
        <v>ECONOMIC ADJUSTMENT ASSIST-UPLAND COTTON (1225)</v>
      </c>
      <c r="AA112" t="s">
        <v>3202</v>
      </c>
      <c r="AB112">
        <v>1225</v>
      </c>
      <c r="AC112" s="243" t="s">
        <v>8</v>
      </c>
      <c r="AD112" s="243" t="s">
        <v>7</v>
      </c>
    </row>
    <row r="113" spans="2:30" ht="39" customHeight="1" x14ac:dyDescent="0.3">
      <c r="B113" s="294"/>
      <c r="C113" s="202" t="str">
        <f t="shared" si="13"/>
        <v/>
      </c>
      <c r="D113" s="913" t="str">
        <f t="shared" si="14"/>
        <v/>
      </c>
      <c r="E113" s="298"/>
      <c r="F113" s="299"/>
      <c r="G113" s="152" t="str">
        <f t="shared" si="15"/>
        <v/>
      </c>
      <c r="H113" s="298"/>
      <c r="I113" s="299"/>
      <c r="J113" s="152" t="str">
        <f t="shared" si="16"/>
        <v/>
      </c>
      <c r="K113" s="298"/>
      <c r="L113" s="299"/>
      <c r="M113" s="152" t="str">
        <f t="shared" si="17"/>
        <v/>
      </c>
      <c r="N113" s="298"/>
      <c r="O113" s="299"/>
      <c r="P113" s="152" t="str">
        <f t="shared" si="18"/>
        <v/>
      </c>
      <c r="Z113" t="str">
        <f t="shared" si="19"/>
        <v>ELDP PRICE SUPPORT SYSTEM SUPPORT (6053)</v>
      </c>
      <c r="AA113" t="s">
        <v>3314</v>
      </c>
      <c r="AB113">
        <v>6053</v>
      </c>
      <c r="AC113" s="243" t="s">
        <v>8</v>
      </c>
      <c r="AD113" s="243" t="s">
        <v>7</v>
      </c>
    </row>
    <row r="114" spans="2:30" ht="39" customHeight="1" x14ac:dyDescent="0.3">
      <c r="B114" s="294"/>
      <c r="C114" s="202" t="str">
        <f t="shared" si="13"/>
        <v/>
      </c>
      <c r="D114" s="913" t="str">
        <f t="shared" si="14"/>
        <v/>
      </c>
      <c r="E114" s="298"/>
      <c r="F114" s="299"/>
      <c r="G114" s="152" t="str">
        <f t="shared" si="15"/>
        <v/>
      </c>
      <c r="H114" s="298"/>
      <c r="I114" s="299"/>
      <c r="J114" s="152" t="str">
        <f t="shared" si="16"/>
        <v/>
      </c>
      <c r="K114" s="298"/>
      <c r="L114" s="299"/>
      <c r="M114" s="152" t="str">
        <f t="shared" si="17"/>
        <v/>
      </c>
      <c r="N114" s="298"/>
      <c r="O114" s="299"/>
      <c r="P114" s="152" t="str">
        <f t="shared" si="18"/>
        <v/>
      </c>
      <c r="Z114" t="str">
        <f t="shared" si="19"/>
        <v>EMERGENCY LIVESTOCK RELIEF PROGRAM (2911)</v>
      </c>
      <c r="AA114" t="s">
        <v>3262</v>
      </c>
      <c r="AB114">
        <v>2911</v>
      </c>
      <c r="AC114" s="243" t="s">
        <v>8</v>
      </c>
      <c r="AD114" s="243" t="s">
        <v>7</v>
      </c>
    </row>
    <row r="115" spans="2:30" ht="39" customHeight="1" x14ac:dyDescent="0.3">
      <c r="B115" s="294"/>
      <c r="C115" s="202" t="str">
        <f t="shared" si="13"/>
        <v/>
      </c>
      <c r="D115" s="913" t="str">
        <f t="shared" si="14"/>
        <v/>
      </c>
      <c r="E115" s="298"/>
      <c r="F115" s="299"/>
      <c r="G115" s="152" t="str">
        <f t="shared" si="15"/>
        <v/>
      </c>
      <c r="H115" s="298"/>
      <c r="I115" s="299"/>
      <c r="J115" s="152" t="str">
        <f t="shared" si="16"/>
        <v/>
      </c>
      <c r="K115" s="298"/>
      <c r="L115" s="299"/>
      <c r="M115" s="152" t="str">
        <f t="shared" si="17"/>
        <v/>
      </c>
      <c r="N115" s="298"/>
      <c r="O115" s="299"/>
      <c r="P115" s="152" t="str">
        <f t="shared" si="18"/>
        <v/>
      </c>
      <c r="Z115" t="str">
        <f t="shared" si="19"/>
        <v>EMERGENCY RELIEF PRGM 2 (2438)</v>
      </c>
      <c r="AA115" t="s">
        <v>3214</v>
      </c>
      <c r="AB115">
        <v>2438</v>
      </c>
      <c r="AC115" s="243" t="s">
        <v>8</v>
      </c>
      <c r="AD115" s="243" t="s">
        <v>7</v>
      </c>
    </row>
    <row r="116" spans="2:30" ht="39" customHeight="1" x14ac:dyDescent="0.3">
      <c r="B116" s="294"/>
      <c r="C116" s="202" t="str">
        <f t="shared" si="13"/>
        <v/>
      </c>
      <c r="D116" s="913" t="str">
        <f t="shared" si="14"/>
        <v/>
      </c>
      <c r="E116" s="298"/>
      <c r="F116" s="299"/>
      <c r="G116" s="152" t="str">
        <f t="shared" si="15"/>
        <v/>
      </c>
      <c r="H116" s="298"/>
      <c r="I116" s="299"/>
      <c r="J116" s="152" t="str">
        <f t="shared" si="16"/>
        <v/>
      </c>
      <c r="K116" s="298"/>
      <c r="L116" s="299"/>
      <c r="M116" s="152" t="str">
        <f t="shared" si="17"/>
        <v/>
      </c>
      <c r="N116" s="298"/>
      <c r="O116" s="299"/>
      <c r="P116" s="152" t="str">
        <f t="shared" si="18"/>
        <v/>
      </c>
      <c r="Q116">
        <f>IF(B116="",2,12)</f>
        <v>2</v>
      </c>
      <c r="Z116" t="str">
        <f t="shared" si="19"/>
        <v>EMERGENCY RELIEF PRGM 2 (2439)</v>
      </c>
      <c r="AA116" t="s">
        <v>3214</v>
      </c>
      <c r="AB116">
        <v>2439</v>
      </c>
      <c r="AC116" s="243" t="s">
        <v>8</v>
      </c>
      <c r="AD116" s="243" t="s">
        <v>7</v>
      </c>
    </row>
    <row r="117" spans="2:30" ht="39" customHeight="1" x14ac:dyDescent="0.3">
      <c r="B117" s="294"/>
      <c r="C117" s="202" t="str">
        <f t="shared" si="13"/>
        <v/>
      </c>
      <c r="D117" s="913" t="str">
        <f t="shared" si="14"/>
        <v/>
      </c>
      <c r="E117" s="298"/>
      <c r="F117" s="299"/>
      <c r="G117" s="152" t="str">
        <f t="shared" si="15"/>
        <v/>
      </c>
      <c r="H117" s="298"/>
      <c r="I117" s="299"/>
      <c r="J117" s="152" t="str">
        <f t="shared" si="16"/>
        <v/>
      </c>
      <c r="K117" s="298"/>
      <c r="L117" s="299"/>
      <c r="M117" s="152" t="str">
        <f t="shared" si="17"/>
        <v/>
      </c>
      <c r="N117" s="298"/>
      <c r="O117" s="299"/>
      <c r="P117" s="152" t="str">
        <f t="shared" si="18"/>
        <v/>
      </c>
      <c r="Z117" t="str">
        <f t="shared" si="19"/>
        <v>EMERGING MARKETS PROGRAM (7847)</v>
      </c>
      <c r="AA117" t="s">
        <v>3339</v>
      </c>
      <c r="AB117">
        <v>7847</v>
      </c>
      <c r="AC117" s="243" t="s">
        <v>8</v>
      </c>
      <c r="AD117" s="243" t="s">
        <v>7</v>
      </c>
    </row>
    <row r="118" spans="2:30" ht="39" customHeight="1" x14ac:dyDescent="0.3">
      <c r="B118" s="294"/>
      <c r="C118" s="202" t="str">
        <f t="shared" si="13"/>
        <v/>
      </c>
      <c r="D118" s="913" t="str">
        <f t="shared" si="14"/>
        <v/>
      </c>
      <c r="E118" s="298"/>
      <c r="F118" s="299"/>
      <c r="G118" s="152" t="str">
        <f t="shared" si="15"/>
        <v/>
      </c>
      <c r="H118" s="298"/>
      <c r="I118" s="299"/>
      <c r="J118" s="152" t="str">
        <f t="shared" si="16"/>
        <v/>
      </c>
      <c r="K118" s="298"/>
      <c r="L118" s="299"/>
      <c r="M118" s="152" t="str">
        <f t="shared" si="17"/>
        <v/>
      </c>
      <c r="N118" s="298"/>
      <c r="O118" s="299"/>
      <c r="P118" s="152" t="str">
        <f t="shared" si="18"/>
        <v/>
      </c>
      <c r="Z118" s="243" t="str">
        <f t="shared" si="19"/>
        <v>EMGNCY RELIEF PRGM-NONSPECIALITY CROPS (2437)</v>
      </c>
      <c r="AA118" s="243" t="s">
        <v>3213</v>
      </c>
      <c r="AB118" s="243">
        <v>2437</v>
      </c>
      <c r="AC118" s="243" t="s">
        <v>8</v>
      </c>
      <c r="AD118" s="243" t="s">
        <v>7</v>
      </c>
    </row>
    <row r="119" spans="2:30" ht="39" customHeight="1" x14ac:dyDescent="0.3">
      <c r="B119" s="294"/>
      <c r="C119" s="202" t="str">
        <f t="shared" si="13"/>
        <v/>
      </c>
      <c r="D119" s="913" t="str">
        <f t="shared" si="14"/>
        <v/>
      </c>
      <c r="E119" s="298"/>
      <c r="F119" s="299"/>
      <c r="G119" s="152" t="str">
        <f t="shared" si="15"/>
        <v/>
      </c>
      <c r="H119" s="298"/>
      <c r="I119" s="299"/>
      <c r="J119" s="152" t="str">
        <f t="shared" si="16"/>
        <v/>
      </c>
      <c r="K119" s="298"/>
      <c r="L119" s="299"/>
      <c r="M119" s="152" t="str">
        <f t="shared" si="17"/>
        <v/>
      </c>
      <c r="N119" s="298"/>
      <c r="O119" s="299"/>
      <c r="P119" s="152" t="str">
        <f t="shared" si="18"/>
        <v/>
      </c>
      <c r="Z119" s="243" t="str">
        <f t="shared" si="19"/>
        <v>EMGNCY RELIEF PROGRAM-SPECIALITY CROPS (2436)</v>
      </c>
      <c r="AA119" s="243" t="s">
        <v>3212</v>
      </c>
      <c r="AB119" s="243">
        <v>2436</v>
      </c>
      <c r="AC119" s="243" t="s">
        <v>8</v>
      </c>
      <c r="AD119" s="243" t="s">
        <v>7</v>
      </c>
    </row>
    <row r="120" spans="2:30" ht="39" customHeight="1" x14ac:dyDescent="0.3">
      <c r="B120" s="294"/>
      <c r="C120" s="202" t="str">
        <f t="shared" si="13"/>
        <v/>
      </c>
      <c r="D120" s="913" t="str">
        <f t="shared" si="14"/>
        <v/>
      </c>
      <c r="E120" s="298"/>
      <c r="F120" s="299"/>
      <c r="G120" s="152" t="str">
        <f t="shared" si="15"/>
        <v/>
      </c>
      <c r="H120" s="298"/>
      <c r="I120" s="299"/>
      <c r="J120" s="152" t="str">
        <f t="shared" si="16"/>
        <v/>
      </c>
      <c r="K120" s="298"/>
      <c r="L120" s="299"/>
      <c r="M120" s="152" t="str">
        <f t="shared" si="17"/>
        <v/>
      </c>
      <c r="N120" s="298"/>
      <c r="O120" s="299"/>
      <c r="P120" s="152" t="str">
        <f t="shared" si="18"/>
        <v/>
      </c>
      <c r="Z120" t="str">
        <f t="shared" si="19"/>
        <v>ENVIRONMENTAL REVIEW ASSESSMENT TRAIN (6032)</v>
      </c>
      <c r="AA120" t="s">
        <v>3307</v>
      </c>
      <c r="AB120">
        <v>6032</v>
      </c>
      <c r="AC120" s="243" t="s">
        <v>8</v>
      </c>
      <c r="AD120" s="243" t="s">
        <v>7</v>
      </c>
    </row>
    <row r="121" spans="2:30" ht="39" customHeight="1" x14ac:dyDescent="0.3">
      <c r="B121" s="294"/>
      <c r="C121" s="202" t="str">
        <f t="shared" si="13"/>
        <v/>
      </c>
      <c r="D121" s="913" t="str">
        <f t="shared" si="14"/>
        <v/>
      </c>
      <c r="E121" s="298"/>
      <c r="F121" s="299"/>
      <c r="G121" s="152" t="str">
        <f t="shared" si="15"/>
        <v/>
      </c>
      <c r="H121" s="298"/>
      <c r="I121" s="299"/>
      <c r="J121" s="152" t="str">
        <f t="shared" si="16"/>
        <v/>
      </c>
      <c r="K121" s="298"/>
      <c r="L121" s="299"/>
      <c r="M121" s="152" t="str">
        <f t="shared" si="17"/>
        <v/>
      </c>
      <c r="N121" s="298"/>
      <c r="O121" s="299"/>
      <c r="P121" s="152" t="str">
        <f t="shared" si="18"/>
        <v/>
      </c>
      <c r="Z121" t="str">
        <f t="shared" si="19"/>
        <v>EXPORT MARKET DEVELOPMENT PAYMENT (7846)</v>
      </c>
      <c r="AA121" t="s">
        <v>3338</v>
      </c>
      <c r="AB121">
        <v>7846</v>
      </c>
      <c r="AC121" s="243" t="s">
        <v>8</v>
      </c>
      <c r="AD121" s="243" t="s">
        <v>7</v>
      </c>
    </row>
    <row r="122" spans="2:30" ht="39" customHeight="1" x14ac:dyDescent="0.3">
      <c r="B122" s="294"/>
      <c r="C122" s="202" t="str">
        <f t="shared" si="13"/>
        <v/>
      </c>
      <c r="D122" s="913" t="str">
        <f t="shared" si="14"/>
        <v/>
      </c>
      <c r="E122" s="298"/>
      <c r="F122" s="299"/>
      <c r="G122" s="152" t="str">
        <f t="shared" si="15"/>
        <v/>
      </c>
      <c r="H122" s="298"/>
      <c r="I122" s="299"/>
      <c r="J122" s="152" t="str">
        <f t="shared" si="16"/>
        <v/>
      </c>
      <c r="K122" s="298"/>
      <c r="L122" s="299"/>
      <c r="M122" s="152" t="str">
        <f t="shared" si="17"/>
        <v/>
      </c>
      <c r="N122" s="298"/>
      <c r="O122" s="299"/>
      <c r="P122" s="152" t="str">
        <f t="shared" si="18"/>
        <v/>
      </c>
      <c r="Z122" t="str">
        <f t="shared" si="19"/>
        <v>FACILITY LOAN - SUGAR STORAGE (240)</v>
      </c>
      <c r="AA122" t="s">
        <v>3174</v>
      </c>
      <c r="AB122">
        <v>240</v>
      </c>
      <c r="AC122" s="243" t="s">
        <v>8</v>
      </c>
      <c r="AD122" s="243" t="s">
        <v>7</v>
      </c>
    </row>
    <row r="123" spans="2:30" ht="39" customHeight="1" x14ac:dyDescent="0.3">
      <c r="B123" s="294"/>
      <c r="C123" s="202" t="str">
        <f t="shared" si="13"/>
        <v/>
      </c>
      <c r="D123" s="913" t="str">
        <f t="shared" si="14"/>
        <v/>
      </c>
      <c r="E123" s="298"/>
      <c r="F123" s="299"/>
      <c r="G123" s="152" t="str">
        <f t="shared" si="15"/>
        <v/>
      </c>
      <c r="H123" s="298"/>
      <c r="I123" s="299"/>
      <c r="J123" s="152" t="str">
        <f t="shared" si="16"/>
        <v/>
      </c>
      <c r="K123" s="298"/>
      <c r="L123" s="299"/>
      <c r="M123" s="152" t="str">
        <f t="shared" si="17"/>
        <v/>
      </c>
      <c r="N123" s="298"/>
      <c r="O123" s="299"/>
      <c r="P123" s="152" t="str">
        <f t="shared" si="18"/>
        <v/>
      </c>
      <c r="Z123" t="str">
        <f t="shared" si="19"/>
        <v>FACILITY LOAN LIQUID COLLATERAL-FARM STG (214)</v>
      </c>
      <c r="AA123" t="s">
        <v>3159</v>
      </c>
      <c r="AB123">
        <v>214</v>
      </c>
      <c r="AC123" s="243" t="s">
        <v>8</v>
      </c>
      <c r="AD123" s="243" t="s">
        <v>7</v>
      </c>
    </row>
    <row r="124" spans="2:30" ht="39" customHeight="1" x14ac:dyDescent="0.3">
      <c r="B124" s="294"/>
      <c r="C124" s="202" t="str">
        <f t="shared" si="13"/>
        <v/>
      </c>
      <c r="D124" s="913" t="str">
        <f t="shared" si="14"/>
        <v/>
      </c>
      <c r="E124" s="298"/>
      <c r="F124" s="299"/>
      <c r="G124" s="152" t="str">
        <f t="shared" si="15"/>
        <v/>
      </c>
      <c r="H124" s="298"/>
      <c r="I124" s="299"/>
      <c r="J124" s="152" t="str">
        <f t="shared" si="16"/>
        <v/>
      </c>
      <c r="K124" s="298"/>
      <c r="L124" s="299"/>
      <c r="M124" s="152" t="str">
        <f t="shared" si="17"/>
        <v/>
      </c>
      <c r="N124" s="298"/>
      <c r="O124" s="299"/>
      <c r="P124" s="152" t="str">
        <f t="shared" si="18"/>
        <v/>
      </c>
      <c r="Z124" t="str">
        <f t="shared" si="19"/>
        <v>FACILITY LOAN REC'DNG FEE - FARM STORAGE (216)</v>
      </c>
      <c r="AA124" t="s">
        <v>3161</v>
      </c>
      <c r="AB124">
        <v>216</v>
      </c>
      <c r="AC124" s="243" t="s">
        <v>8</v>
      </c>
      <c r="AD124" s="243" t="s">
        <v>7</v>
      </c>
    </row>
    <row r="125" spans="2:30" ht="39" customHeight="1" x14ac:dyDescent="0.3">
      <c r="B125" s="294"/>
      <c r="C125" s="202" t="str">
        <f t="shared" si="13"/>
        <v/>
      </c>
      <c r="D125" s="913" t="str">
        <f t="shared" si="14"/>
        <v/>
      </c>
      <c r="E125" s="298"/>
      <c r="F125" s="299"/>
      <c r="G125" s="152" t="str">
        <f t="shared" si="15"/>
        <v/>
      </c>
      <c r="H125" s="298"/>
      <c r="I125" s="299"/>
      <c r="J125" s="152" t="str">
        <f t="shared" si="16"/>
        <v/>
      </c>
      <c r="K125" s="298"/>
      <c r="L125" s="299"/>
      <c r="M125" s="152" t="str">
        <f t="shared" si="17"/>
        <v/>
      </c>
      <c r="N125" s="298"/>
      <c r="O125" s="299"/>
      <c r="P125" s="152" t="str">
        <f t="shared" si="18"/>
        <v/>
      </c>
      <c r="Z125" t="str">
        <f t="shared" si="19"/>
        <v>FACILITY LOAN RECOVERABLE COSTS-FARM STG (215)</v>
      </c>
      <c r="AA125" t="s">
        <v>3160</v>
      </c>
      <c r="AB125">
        <v>215</v>
      </c>
      <c r="AC125" s="243" t="s">
        <v>8</v>
      </c>
      <c r="AD125" s="243" t="s">
        <v>7</v>
      </c>
    </row>
    <row r="126" spans="2:30" ht="39" customHeight="1" x14ac:dyDescent="0.3">
      <c r="B126" s="294"/>
      <c r="C126" s="202" t="str">
        <f t="shared" si="13"/>
        <v/>
      </c>
      <c r="D126" s="913" t="str">
        <f t="shared" si="14"/>
        <v/>
      </c>
      <c r="E126" s="298"/>
      <c r="F126" s="299"/>
      <c r="G126" s="152" t="str">
        <f t="shared" si="15"/>
        <v/>
      </c>
      <c r="H126" s="298"/>
      <c r="I126" s="299"/>
      <c r="J126" s="152" t="str">
        <f t="shared" si="16"/>
        <v/>
      </c>
      <c r="K126" s="298"/>
      <c r="L126" s="299"/>
      <c r="M126" s="152" t="str">
        <f t="shared" si="17"/>
        <v/>
      </c>
      <c r="N126" s="298"/>
      <c r="O126" s="299"/>
      <c r="P126" s="152" t="str">
        <f t="shared" si="18"/>
        <v/>
      </c>
      <c r="Z126" t="str">
        <f t="shared" si="19"/>
        <v>FARM APP SERV TECH COTTON MGMT SYSTEMS (6051)</v>
      </c>
      <c r="AA126" t="s">
        <v>3312</v>
      </c>
      <c r="AB126">
        <v>6051</v>
      </c>
      <c r="AC126" s="243" t="s">
        <v>8</v>
      </c>
      <c r="AD126" s="243" t="s">
        <v>7</v>
      </c>
    </row>
    <row r="127" spans="2:30" ht="39" customHeight="1" x14ac:dyDescent="0.3">
      <c r="B127" s="294"/>
      <c r="C127" s="202" t="str">
        <f t="shared" si="13"/>
        <v/>
      </c>
      <c r="D127" s="913" t="str">
        <f t="shared" si="14"/>
        <v/>
      </c>
      <c r="E127" s="298"/>
      <c r="F127" s="299"/>
      <c r="G127" s="152" t="str">
        <f t="shared" si="15"/>
        <v/>
      </c>
      <c r="H127" s="298"/>
      <c r="I127" s="299"/>
      <c r="J127" s="152" t="str">
        <f t="shared" si="16"/>
        <v/>
      </c>
      <c r="K127" s="298"/>
      <c r="L127" s="299"/>
      <c r="M127" s="152" t="str">
        <f t="shared" si="17"/>
        <v/>
      </c>
      <c r="N127" s="298"/>
      <c r="O127" s="299"/>
      <c r="P127" s="152" t="str">
        <f t="shared" si="18"/>
        <v/>
      </c>
      <c r="Z127" t="str">
        <f t="shared" si="19"/>
        <v>FARM RANCHERS PROGRAM (2887)</v>
      </c>
      <c r="AA127" t="s">
        <v>3257</v>
      </c>
      <c r="AB127">
        <v>2887</v>
      </c>
      <c r="AC127" s="243" t="s">
        <v>8</v>
      </c>
      <c r="AD127" s="243" t="s">
        <v>7</v>
      </c>
    </row>
    <row r="128" spans="2:30" ht="39" customHeight="1" x14ac:dyDescent="0.3">
      <c r="B128" s="294"/>
      <c r="C128" s="202" t="str">
        <f t="shared" si="13"/>
        <v/>
      </c>
      <c r="D128" s="913" t="str">
        <f t="shared" si="14"/>
        <v/>
      </c>
      <c r="E128" s="298"/>
      <c r="F128" s="299"/>
      <c r="G128" s="152" t="str">
        <f t="shared" si="15"/>
        <v/>
      </c>
      <c r="H128" s="298"/>
      <c r="I128" s="299"/>
      <c r="J128" s="152" t="str">
        <f t="shared" si="16"/>
        <v/>
      </c>
      <c r="K128" s="298"/>
      <c r="L128" s="299"/>
      <c r="M128" s="152" t="str">
        <f t="shared" si="17"/>
        <v/>
      </c>
      <c r="N128" s="298"/>
      <c r="O128" s="299"/>
      <c r="P128" s="152" t="str">
        <f t="shared" si="18"/>
        <v/>
      </c>
      <c r="Z128" t="str">
        <f t="shared" si="19"/>
        <v>FARM RANCHERS PROGRAM (2921)</v>
      </c>
      <c r="AA128" t="s">
        <v>3257</v>
      </c>
      <c r="AB128">
        <v>2921</v>
      </c>
      <c r="AC128" s="243" t="s">
        <v>8</v>
      </c>
      <c r="AD128" s="243" t="s">
        <v>7</v>
      </c>
    </row>
    <row r="129" spans="2:30" ht="39" customHeight="1" x14ac:dyDescent="0.3">
      <c r="B129" s="294"/>
      <c r="C129" s="202" t="str">
        <f t="shared" si="13"/>
        <v/>
      </c>
      <c r="D129" s="913" t="str">
        <f t="shared" si="14"/>
        <v/>
      </c>
      <c r="E129" s="298"/>
      <c r="F129" s="299"/>
      <c r="G129" s="152" t="str">
        <f t="shared" si="15"/>
        <v/>
      </c>
      <c r="H129" s="298"/>
      <c r="I129" s="299"/>
      <c r="J129" s="152" t="str">
        <f t="shared" si="16"/>
        <v/>
      </c>
      <c r="K129" s="298"/>
      <c r="L129" s="299"/>
      <c r="M129" s="152" t="str">
        <f t="shared" si="17"/>
        <v/>
      </c>
      <c r="N129" s="298"/>
      <c r="O129" s="299"/>
      <c r="P129" s="152" t="str">
        <f t="shared" si="18"/>
        <v/>
      </c>
      <c r="Z129" t="str">
        <f t="shared" si="19"/>
        <v>FARM RANCHERS PROGRAM (2922)</v>
      </c>
      <c r="AA129" t="s">
        <v>3257</v>
      </c>
      <c r="AB129">
        <v>2922</v>
      </c>
      <c r="AC129" s="243" t="s">
        <v>8</v>
      </c>
      <c r="AD129" s="243" t="s">
        <v>7</v>
      </c>
    </row>
    <row r="130" spans="2:30" ht="39" customHeight="1" x14ac:dyDescent="0.3">
      <c r="B130" s="294"/>
      <c r="C130" s="202" t="str">
        <f t="shared" si="13"/>
        <v/>
      </c>
      <c r="D130" s="913" t="str">
        <f t="shared" si="14"/>
        <v/>
      </c>
      <c r="E130" s="298"/>
      <c r="F130" s="299"/>
      <c r="G130" s="152" t="str">
        <f t="shared" si="15"/>
        <v/>
      </c>
      <c r="H130" s="298"/>
      <c r="I130" s="299"/>
      <c r="J130" s="152" t="str">
        <f t="shared" si="16"/>
        <v/>
      </c>
      <c r="K130" s="298"/>
      <c r="L130" s="299"/>
      <c r="M130" s="152" t="str">
        <f t="shared" si="17"/>
        <v/>
      </c>
      <c r="N130" s="298"/>
      <c r="O130" s="299"/>
      <c r="P130" s="152" t="str">
        <f t="shared" si="18"/>
        <v/>
      </c>
      <c r="Z130" t="str">
        <f t="shared" si="19"/>
        <v>FARM STG FACILITY MICRO LN RECOVER COST (236)</v>
      </c>
      <c r="AA130" t="s">
        <v>3171</v>
      </c>
      <c r="AB130">
        <v>236</v>
      </c>
      <c r="AC130" s="243" t="s">
        <v>8</v>
      </c>
      <c r="AD130" s="243" t="s">
        <v>7</v>
      </c>
    </row>
    <row r="131" spans="2:30" ht="39" customHeight="1" x14ac:dyDescent="0.3">
      <c r="B131" s="294"/>
      <c r="C131" s="202" t="str">
        <f t="shared" si="13"/>
        <v/>
      </c>
      <c r="D131" s="913" t="str">
        <f t="shared" si="14"/>
        <v/>
      </c>
      <c r="E131" s="298"/>
      <c r="F131" s="299"/>
      <c r="G131" s="152" t="str">
        <f t="shared" si="15"/>
        <v/>
      </c>
      <c r="H131" s="298"/>
      <c r="I131" s="299"/>
      <c r="J131" s="152" t="str">
        <f t="shared" si="16"/>
        <v/>
      </c>
      <c r="K131" s="298"/>
      <c r="L131" s="299"/>
      <c r="M131" s="152" t="str">
        <f t="shared" si="17"/>
        <v/>
      </c>
      <c r="N131" s="298"/>
      <c r="O131" s="299"/>
      <c r="P131" s="152" t="str">
        <f t="shared" si="18"/>
        <v/>
      </c>
      <c r="Z131" t="str">
        <f t="shared" si="19"/>
        <v>FARM STG FACILITY MICRO LN RECOVER COST (237)</v>
      </c>
      <c r="AA131" t="s">
        <v>3171</v>
      </c>
      <c r="AB131">
        <v>237</v>
      </c>
      <c r="AC131" s="243" t="s">
        <v>8</v>
      </c>
      <c r="AD131" s="243" t="s">
        <v>7</v>
      </c>
    </row>
    <row r="132" spans="2:30" ht="39" customHeight="1" x14ac:dyDescent="0.3">
      <c r="B132" s="294"/>
      <c r="C132" s="202" t="str">
        <f t="shared" si="13"/>
        <v/>
      </c>
      <c r="D132" s="913" t="str">
        <f t="shared" si="14"/>
        <v/>
      </c>
      <c r="E132" s="298"/>
      <c r="F132" s="299"/>
      <c r="G132" s="152" t="str">
        <f t="shared" si="15"/>
        <v/>
      </c>
      <c r="H132" s="298"/>
      <c r="I132" s="299"/>
      <c r="J132" s="152" t="str">
        <f t="shared" si="16"/>
        <v/>
      </c>
      <c r="K132" s="298"/>
      <c r="L132" s="299"/>
      <c r="M132" s="152" t="str">
        <f t="shared" si="17"/>
        <v/>
      </c>
      <c r="N132" s="298"/>
      <c r="O132" s="299"/>
      <c r="P132" s="152" t="str">
        <f t="shared" si="18"/>
        <v/>
      </c>
      <c r="Z132" t="str">
        <f t="shared" si="19"/>
        <v>FARM STG MICRO LN BANKRUPTCY REPAYMNT (239)</v>
      </c>
      <c r="AA132" t="s">
        <v>3173</v>
      </c>
      <c r="AB132">
        <v>239</v>
      </c>
      <c r="AC132" s="243" t="s">
        <v>8</v>
      </c>
      <c r="AD132" s="243" t="s">
        <v>7</v>
      </c>
    </row>
    <row r="133" spans="2:30" ht="39" customHeight="1" x14ac:dyDescent="0.3">
      <c r="B133" s="294"/>
      <c r="C133" s="202" t="str">
        <f t="shared" si="13"/>
        <v/>
      </c>
      <c r="D133" s="913" t="str">
        <f t="shared" si="14"/>
        <v/>
      </c>
      <c r="E133" s="298"/>
      <c r="F133" s="299"/>
      <c r="G133" s="152" t="str">
        <f t="shared" si="15"/>
        <v/>
      </c>
      <c r="H133" s="298"/>
      <c r="I133" s="299"/>
      <c r="J133" s="152" t="str">
        <f t="shared" si="16"/>
        <v/>
      </c>
      <c r="K133" s="298"/>
      <c r="L133" s="299"/>
      <c r="M133" s="152" t="str">
        <f t="shared" si="17"/>
        <v/>
      </c>
      <c r="N133" s="298"/>
      <c r="O133" s="299"/>
      <c r="P133" s="152" t="str">
        <f t="shared" si="18"/>
        <v/>
      </c>
      <c r="Z133" t="str">
        <f t="shared" si="19"/>
        <v>FARM STG MICRO LOAN IPAC RECLAIM CREDIT (263)</v>
      </c>
      <c r="AA133" t="s">
        <v>3179</v>
      </c>
      <c r="AB133">
        <v>263</v>
      </c>
      <c r="AC133" s="243" t="s">
        <v>8</v>
      </c>
      <c r="AD133" s="243" t="s">
        <v>7</v>
      </c>
    </row>
    <row r="134" spans="2:30" ht="39" customHeight="1" x14ac:dyDescent="0.3">
      <c r="B134" s="294"/>
      <c r="C134" s="202" t="str">
        <f t="shared" si="13"/>
        <v/>
      </c>
      <c r="D134" s="913" t="str">
        <f t="shared" si="14"/>
        <v/>
      </c>
      <c r="E134" s="298"/>
      <c r="F134" s="299"/>
      <c r="G134" s="152" t="str">
        <f t="shared" si="15"/>
        <v/>
      </c>
      <c r="H134" s="298"/>
      <c r="I134" s="299"/>
      <c r="J134" s="152" t="str">
        <f t="shared" si="16"/>
        <v/>
      </c>
      <c r="K134" s="298"/>
      <c r="L134" s="299"/>
      <c r="M134" s="152" t="str">
        <f t="shared" si="17"/>
        <v/>
      </c>
      <c r="N134" s="298"/>
      <c r="O134" s="299"/>
      <c r="P134" s="152" t="str">
        <f t="shared" si="18"/>
        <v/>
      </c>
      <c r="Z134" t="str">
        <f t="shared" si="19"/>
        <v>FARM STGE FACILITY MICRO LN REC-FILE FEE (238)</v>
      </c>
      <c r="AA134" t="s">
        <v>3172</v>
      </c>
      <c r="AB134">
        <v>238</v>
      </c>
      <c r="AC134" s="243" t="s">
        <v>8</v>
      </c>
      <c r="AD134" s="243" t="s">
        <v>7</v>
      </c>
    </row>
    <row r="135" spans="2:30" ht="39" customHeight="1" x14ac:dyDescent="0.3">
      <c r="B135" s="294"/>
      <c r="C135" s="202" t="str">
        <f t="shared" si="13"/>
        <v/>
      </c>
      <c r="D135" s="913" t="str">
        <f t="shared" si="14"/>
        <v/>
      </c>
      <c r="E135" s="298"/>
      <c r="F135" s="299"/>
      <c r="G135" s="152" t="str">
        <f t="shared" si="15"/>
        <v/>
      </c>
      <c r="H135" s="298"/>
      <c r="I135" s="299"/>
      <c r="J135" s="152" t="str">
        <f t="shared" si="16"/>
        <v/>
      </c>
      <c r="K135" s="298"/>
      <c r="L135" s="299"/>
      <c r="M135" s="152" t="str">
        <f t="shared" si="17"/>
        <v/>
      </c>
      <c r="N135" s="298"/>
      <c r="O135" s="299"/>
      <c r="P135" s="152" t="str">
        <f t="shared" si="18"/>
        <v/>
      </c>
      <c r="Z135" t="str">
        <f t="shared" si="19"/>
        <v>FARM STGE FACLTY LN RCVRBL COSTWEBSYSDLS (268)</v>
      </c>
      <c r="AA135" t="s">
        <v>3184</v>
      </c>
      <c r="AB135">
        <v>268</v>
      </c>
      <c r="AC135" s="243" t="s">
        <v>8</v>
      </c>
      <c r="AD135" s="243" t="s">
        <v>7</v>
      </c>
    </row>
    <row r="136" spans="2:30" ht="39" customHeight="1" x14ac:dyDescent="0.3">
      <c r="B136" s="294"/>
      <c r="C136" s="202" t="str">
        <f t="shared" si="13"/>
        <v/>
      </c>
      <c r="D136" s="913" t="str">
        <f t="shared" si="14"/>
        <v/>
      </c>
      <c r="E136" s="298"/>
      <c r="F136" s="299"/>
      <c r="G136" s="152" t="str">
        <f t="shared" si="15"/>
        <v/>
      </c>
      <c r="H136" s="298"/>
      <c r="I136" s="299"/>
      <c r="J136" s="152" t="str">
        <f t="shared" si="16"/>
        <v/>
      </c>
      <c r="K136" s="298"/>
      <c r="L136" s="299"/>
      <c r="M136" s="152" t="str">
        <f t="shared" si="17"/>
        <v/>
      </c>
      <c r="N136" s="298"/>
      <c r="O136" s="299"/>
      <c r="P136" s="152" t="str">
        <f t="shared" si="18"/>
        <v/>
      </c>
      <c r="Z136" t="str">
        <f t="shared" si="19"/>
        <v>FARM STGE FACLTY LN RCVRBL COSTWEBSYSDLS (269)</v>
      </c>
      <c r="AA136" t="s">
        <v>3184</v>
      </c>
      <c r="AB136">
        <v>269</v>
      </c>
      <c r="AC136" s="243" t="s">
        <v>8</v>
      </c>
      <c r="AD136" s="243" t="s">
        <v>7</v>
      </c>
    </row>
    <row r="137" spans="2:30" ht="39" customHeight="1" x14ac:dyDescent="0.3">
      <c r="B137" s="294"/>
      <c r="C137" s="202" t="str">
        <f t="shared" si="13"/>
        <v/>
      </c>
      <c r="D137" s="913" t="str">
        <f t="shared" si="14"/>
        <v/>
      </c>
      <c r="E137" s="298"/>
      <c r="F137" s="299"/>
      <c r="G137" s="152" t="str">
        <f t="shared" si="15"/>
        <v/>
      </c>
      <c r="H137" s="298"/>
      <c r="I137" s="299"/>
      <c r="J137" s="152" t="str">
        <f t="shared" si="16"/>
        <v/>
      </c>
      <c r="K137" s="298"/>
      <c r="L137" s="299"/>
      <c r="M137" s="152" t="str">
        <f t="shared" si="17"/>
        <v/>
      </c>
      <c r="N137" s="298"/>
      <c r="O137" s="299"/>
      <c r="P137" s="152" t="str">
        <f t="shared" si="18"/>
        <v/>
      </c>
      <c r="Q137">
        <f>IF(B137="",2,14)</f>
        <v>2</v>
      </c>
      <c r="Z137" t="str">
        <f t="shared" si="19"/>
        <v>FARM STGE MICRLN FILE/RCRD FEE WEBSYSDLS (267)</v>
      </c>
      <c r="AA137" t="s">
        <v>3183</v>
      </c>
      <c r="AB137">
        <v>267</v>
      </c>
      <c r="AC137" s="243" t="s">
        <v>8</v>
      </c>
      <c r="AD137" s="243" t="s">
        <v>7</v>
      </c>
    </row>
    <row r="138" spans="2:30" ht="39" customHeight="1" x14ac:dyDescent="0.3">
      <c r="B138" s="294"/>
      <c r="C138" s="202" t="str">
        <f t="shared" si="13"/>
        <v/>
      </c>
      <c r="D138" s="913" t="str">
        <f t="shared" si="14"/>
        <v/>
      </c>
      <c r="E138" s="298"/>
      <c r="F138" s="299"/>
      <c r="G138" s="152" t="str">
        <f t="shared" si="15"/>
        <v/>
      </c>
      <c r="H138" s="298"/>
      <c r="I138" s="299"/>
      <c r="J138" s="152" t="str">
        <f t="shared" si="16"/>
        <v/>
      </c>
      <c r="K138" s="298"/>
      <c r="L138" s="299"/>
      <c r="M138" s="152" t="str">
        <f t="shared" si="17"/>
        <v/>
      </c>
      <c r="N138" s="298"/>
      <c r="O138" s="299"/>
      <c r="P138" s="152" t="str">
        <f t="shared" si="18"/>
        <v/>
      </c>
      <c r="Z138" t="str">
        <f t="shared" si="19"/>
        <v>FARM STORAGE FACILITY APPLICATION FEE (220)</v>
      </c>
      <c r="AA138" t="s">
        <v>3162</v>
      </c>
      <c r="AB138">
        <v>220</v>
      </c>
      <c r="AC138" s="243" t="s">
        <v>8</v>
      </c>
      <c r="AD138" s="243" t="s">
        <v>7</v>
      </c>
    </row>
    <row r="139" spans="2:30" ht="39" customHeight="1" x14ac:dyDescent="0.3">
      <c r="B139" s="294"/>
      <c r="C139" s="202" t="str">
        <f t="shared" si="13"/>
        <v/>
      </c>
      <c r="D139" s="913" t="str">
        <f t="shared" si="14"/>
        <v/>
      </c>
      <c r="E139" s="298"/>
      <c r="F139" s="299"/>
      <c r="G139" s="152" t="str">
        <f t="shared" si="15"/>
        <v/>
      </c>
      <c r="H139" s="298"/>
      <c r="I139" s="299"/>
      <c r="J139" s="152" t="str">
        <f t="shared" si="16"/>
        <v/>
      </c>
      <c r="K139" s="298"/>
      <c r="L139" s="299"/>
      <c r="M139" s="152" t="str">
        <f t="shared" si="17"/>
        <v/>
      </c>
      <c r="N139" s="298"/>
      <c r="O139" s="299"/>
      <c r="P139" s="152" t="str">
        <f t="shared" si="18"/>
        <v/>
      </c>
      <c r="Z139" t="str">
        <f t="shared" si="19"/>
        <v>FARM STORAGE FACILITY LOAN - DEFAULT (229)</v>
      </c>
      <c r="AA139" t="s">
        <v>3168</v>
      </c>
      <c r="AB139">
        <v>229</v>
      </c>
      <c r="AC139" s="243" t="s">
        <v>8</v>
      </c>
      <c r="AD139" s="243" t="s">
        <v>7</v>
      </c>
    </row>
    <row r="140" spans="2:30" ht="39" customHeight="1" x14ac:dyDescent="0.3">
      <c r="B140" s="294"/>
      <c r="C140" s="202" t="str">
        <f t="shared" ref="C140:C203" si="20">_xlfn.IFNA(VLOOKUP(B140,$Z$14:$AE$300,4,FALSE),"")</f>
        <v/>
      </c>
      <c r="D140" s="913" t="str">
        <f t="shared" ref="D140:D203" si="21">_xlfn.IFNA(VLOOKUP(B140,$Z$14:$AE$300,5,FALSE),"")</f>
        <v/>
      </c>
      <c r="E140" s="298"/>
      <c r="F140" s="299"/>
      <c r="G140" s="152" t="str">
        <f t="shared" ref="G140:G203" si="22">IF(E140="","",MAX(0,E140-F140))</f>
        <v/>
      </c>
      <c r="H140" s="298"/>
      <c r="I140" s="299"/>
      <c r="J140" s="152" t="str">
        <f t="shared" ref="J140:J203" si="23">IF(H140="","",MAX(0,H140-I140))</f>
        <v/>
      </c>
      <c r="K140" s="298"/>
      <c r="L140" s="299"/>
      <c r="M140" s="152" t="str">
        <f t="shared" ref="M140:M203" si="24">IF(K140="","",MAX(0,K140-L140))</f>
        <v/>
      </c>
      <c r="N140" s="298"/>
      <c r="O140" s="299"/>
      <c r="P140" s="152" t="str">
        <f t="shared" ref="P140:P203" si="25">IF(N140="","",MAX(0,N140-O140))</f>
        <v/>
      </c>
      <c r="Z140" t="str">
        <f t="shared" si="19"/>
        <v>FARM STORAGE FACILITY LOAN PAYMENTS (210)</v>
      </c>
      <c r="AA140" t="s">
        <v>3158</v>
      </c>
      <c r="AB140">
        <v>210</v>
      </c>
      <c r="AC140" s="243" t="s">
        <v>8</v>
      </c>
      <c r="AD140" s="243" t="s">
        <v>7</v>
      </c>
    </row>
    <row r="141" spans="2:30" ht="39" customHeight="1" x14ac:dyDescent="0.3">
      <c r="B141" s="294"/>
      <c r="C141" s="202" t="str">
        <f t="shared" si="20"/>
        <v/>
      </c>
      <c r="D141" s="913" t="str">
        <f t="shared" si="21"/>
        <v/>
      </c>
      <c r="E141" s="298"/>
      <c r="F141" s="299"/>
      <c r="G141" s="152" t="str">
        <f t="shared" si="22"/>
        <v/>
      </c>
      <c r="H141" s="298"/>
      <c r="I141" s="299"/>
      <c r="J141" s="152" t="str">
        <f t="shared" si="23"/>
        <v/>
      </c>
      <c r="K141" s="298"/>
      <c r="L141" s="299"/>
      <c r="M141" s="152" t="str">
        <f t="shared" si="24"/>
        <v/>
      </c>
      <c r="N141" s="298"/>
      <c r="O141" s="299"/>
      <c r="P141" s="152" t="str">
        <f t="shared" si="25"/>
        <v/>
      </c>
      <c r="Z141" t="str">
        <f t="shared" si="19"/>
        <v>FARM STORAGE FACILITY LOAN TOP REFUNDS (225)</v>
      </c>
      <c r="AA141" t="s">
        <v>3165</v>
      </c>
      <c r="AB141">
        <v>225</v>
      </c>
      <c r="AC141" s="243" t="s">
        <v>8</v>
      </c>
      <c r="AD141" s="243" t="s">
        <v>7</v>
      </c>
    </row>
    <row r="142" spans="2:30" ht="39" customHeight="1" x14ac:dyDescent="0.3">
      <c r="B142" s="294"/>
      <c r="C142" s="202" t="str">
        <f t="shared" si="20"/>
        <v/>
      </c>
      <c r="D142" s="913" t="str">
        <f t="shared" si="21"/>
        <v/>
      </c>
      <c r="E142" s="298"/>
      <c r="F142" s="299"/>
      <c r="G142" s="152" t="str">
        <f t="shared" si="22"/>
        <v/>
      </c>
      <c r="H142" s="298"/>
      <c r="I142" s="299"/>
      <c r="J142" s="152" t="str">
        <f t="shared" si="23"/>
        <v/>
      </c>
      <c r="K142" s="298"/>
      <c r="L142" s="299"/>
      <c r="M142" s="152" t="str">
        <f t="shared" si="24"/>
        <v/>
      </c>
      <c r="N142" s="298"/>
      <c r="O142" s="299"/>
      <c r="P142" s="152" t="str">
        <f t="shared" si="25"/>
        <v/>
      </c>
      <c r="Z142" t="str">
        <f t="shared" si="19"/>
        <v>FARM STORAGE FACILITY MICRO LOAN (209)</v>
      </c>
      <c r="AA142" t="s">
        <v>3157</v>
      </c>
      <c r="AB142">
        <v>209</v>
      </c>
      <c r="AC142" s="243" t="s">
        <v>8</v>
      </c>
      <c r="AD142" s="243" t="s">
        <v>7</v>
      </c>
    </row>
    <row r="143" spans="2:30" ht="39" customHeight="1" x14ac:dyDescent="0.3">
      <c r="B143" s="294"/>
      <c r="C143" s="202" t="str">
        <f t="shared" si="20"/>
        <v/>
      </c>
      <c r="D143" s="913" t="str">
        <f t="shared" si="21"/>
        <v/>
      </c>
      <c r="E143" s="298"/>
      <c r="F143" s="299"/>
      <c r="G143" s="152" t="str">
        <f t="shared" si="22"/>
        <v/>
      </c>
      <c r="H143" s="298"/>
      <c r="I143" s="299"/>
      <c r="J143" s="152" t="str">
        <f t="shared" si="23"/>
        <v/>
      </c>
      <c r="K143" s="298"/>
      <c r="L143" s="299"/>
      <c r="M143" s="152" t="str">
        <f t="shared" si="24"/>
        <v/>
      </c>
      <c r="N143" s="298"/>
      <c r="O143" s="299"/>
      <c r="P143" s="152" t="str">
        <f t="shared" si="25"/>
        <v/>
      </c>
      <c r="Z143" t="str">
        <f t="shared" si="19"/>
        <v>FARM STORAGE MICRO LN APPLICATION REFNDS (264)</v>
      </c>
      <c r="AA143" t="s">
        <v>3180</v>
      </c>
      <c r="AB143">
        <v>264</v>
      </c>
      <c r="AC143" s="243" t="s">
        <v>8</v>
      </c>
      <c r="AD143" s="243" t="s">
        <v>7</v>
      </c>
    </row>
    <row r="144" spans="2:30" ht="39" customHeight="1" x14ac:dyDescent="0.3">
      <c r="B144" s="294"/>
      <c r="C144" s="202" t="str">
        <f t="shared" si="20"/>
        <v/>
      </c>
      <c r="D144" s="913" t="str">
        <f t="shared" si="21"/>
        <v/>
      </c>
      <c r="E144" s="298"/>
      <c r="F144" s="299"/>
      <c r="G144" s="152" t="str">
        <f t="shared" si="22"/>
        <v/>
      </c>
      <c r="H144" s="298"/>
      <c r="I144" s="299"/>
      <c r="J144" s="152" t="str">
        <f t="shared" si="23"/>
        <v/>
      </c>
      <c r="K144" s="298"/>
      <c r="L144" s="299"/>
      <c r="M144" s="152" t="str">
        <f t="shared" si="24"/>
        <v/>
      </c>
      <c r="N144" s="298"/>
      <c r="O144" s="299"/>
      <c r="P144" s="152" t="str">
        <f t="shared" si="25"/>
        <v/>
      </c>
      <c r="Z144" t="str">
        <f t="shared" si="19"/>
        <v>FARM STORAGE MICRO LOAN DEFAULT (262)</v>
      </c>
      <c r="AA144" t="s">
        <v>3178</v>
      </c>
      <c r="AB144">
        <v>262</v>
      </c>
      <c r="AC144" s="243" t="s">
        <v>8</v>
      </c>
      <c r="AD144" s="243" t="s">
        <v>7</v>
      </c>
    </row>
    <row r="145" spans="2:30" ht="39" customHeight="1" x14ac:dyDescent="0.3">
      <c r="B145" s="294"/>
      <c r="C145" s="202" t="str">
        <f t="shared" si="20"/>
        <v/>
      </c>
      <c r="D145" s="913" t="str">
        <f t="shared" si="21"/>
        <v/>
      </c>
      <c r="E145" s="298"/>
      <c r="F145" s="299"/>
      <c r="G145" s="152" t="str">
        <f t="shared" si="22"/>
        <v/>
      </c>
      <c r="H145" s="298"/>
      <c r="I145" s="299"/>
      <c r="J145" s="152" t="str">
        <f t="shared" si="23"/>
        <v/>
      </c>
      <c r="K145" s="298"/>
      <c r="L145" s="299"/>
      <c r="M145" s="152" t="str">
        <f t="shared" si="24"/>
        <v/>
      </c>
      <c r="N145" s="298"/>
      <c r="O145" s="299"/>
      <c r="P145" s="152" t="str">
        <f t="shared" si="25"/>
        <v/>
      </c>
      <c r="Z145" t="str">
        <f t="shared" si="19"/>
        <v>FARM STORAGE MICRO LOAN TOP REFUNDS (261)</v>
      </c>
      <c r="AA145" t="s">
        <v>3177</v>
      </c>
      <c r="AB145">
        <v>261</v>
      </c>
      <c r="AC145" s="243" t="s">
        <v>8</v>
      </c>
      <c r="AD145" s="243" t="s">
        <v>7</v>
      </c>
    </row>
    <row r="146" spans="2:30" ht="39" customHeight="1" x14ac:dyDescent="0.3">
      <c r="B146" s="294"/>
      <c r="C146" s="202" t="str">
        <f t="shared" si="20"/>
        <v/>
      </c>
      <c r="D146" s="913" t="str">
        <f t="shared" si="21"/>
        <v/>
      </c>
      <c r="E146" s="298"/>
      <c r="F146" s="299"/>
      <c r="G146" s="152" t="str">
        <f t="shared" si="22"/>
        <v/>
      </c>
      <c r="H146" s="298"/>
      <c r="I146" s="299"/>
      <c r="J146" s="152" t="str">
        <f t="shared" si="23"/>
        <v/>
      </c>
      <c r="K146" s="298"/>
      <c r="L146" s="299"/>
      <c r="M146" s="152" t="str">
        <f t="shared" si="24"/>
        <v/>
      </c>
      <c r="N146" s="298"/>
      <c r="O146" s="299"/>
      <c r="P146" s="152" t="str">
        <f t="shared" si="25"/>
        <v/>
      </c>
      <c r="Z146" t="str">
        <f t="shared" ref="Z146:Z209" si="26">TRIM(AA146)&amp;" ("&amp;AB146&amp;")"</f>
        <v>FARM STRG FCLTY LN FIL/REC FEE WEBSYSDLS (270)</v>
      </c>
      <c r="AA146" t="s">
        <v>3185</v>
      </c>
      <c r="AB146">
        <v>270</v>
      </c>
      <c r="AC146" s="243" t="s">
        <v>8</v>
      </c>
      <c r="AD146" s="243" t="s">
        <v>7</v>
      </c>
    </row>
    <row r="147" spans="2:30" ht="39" customHeight="1" x14ac:dyDescent="0.3">
      <c r="B147" s="294"/>
      <c r="C147" s="202" t="str">
        <f t="shared" si="20"/>
        <v/>
      </c>
      <c r="D147" s="913" t="str">
        <f t="shared" si="21"/>
        <v/>
      </c>
      <c r="E147" s="298"/>
      <c r="F147" s="299"/>
      <c r="G147" s="152" t="str">
        <f t="shared" si="22"/>
        <v/>
      </c>
      <c r="H147" s="298"/>
      <c r="I147" s="299"/>
      <c r="J147" s="152" t="str">
        <f t="shared" si="23"/>
        <v/>
      </c>
      <c r="K147" s="298"/>
      <c r="L147" s="299"/>
      <c r="M147" s="152" t="str">
        <f t="shared" si="24"/>
        <v/>
      </c>
      <c r="N147" s="298"/>
      <c r="O147" s="299"/>
      <c r="P147" s="152" t="str">
        <f t="shared" si="25"/>
        <v/>
      </c>
      <c r="Z147" t="str">
        <f t="shared" si="26"/>
        <v>FARM STRGE FACILITY LN BANKRUPTCY-RPYMNT (224)</v>
      </c>
      <c r="AA147" t="s">
        <v>3164</v>
      </c>
      <c r="AB147">
        <v>224</v>
      </c>
      <c r="AC147" s="243" t="s">
        <v>8</v>
      </c>
      <c r="AD147" s="243" t="s">
        <v>7</v>
      </c>
    </row>
    <row r="148" spans="2:30" ht="39" customHeight="1" x14ac:dyDescent="0.3">
      <c r="B148" s="294"/>
      <c r="C148" s="202" t="str">
        <f t="shared" si="20"/>
        <v/>
      </c>
      <c r="D148" s="913" t="str">
        <f t="shared" si="21"/>
        <v/>
      </c>
      <c r="E148" s="298"/>
      <c r="F148" s="299"/>
      <c r="G148" s="152" t="str">
        <f t="shared" si="22"/>
        <v/>
      </c>
      <c r="H148" s="298"/>
      <c r="I148" s="299"/>
      <c r="J148" s="152" t="str">
        <f t="shared" si="23"/>
        <v/>
      </c>
      <c r="K148" s="298"/>
      <c r="L148" s="299"/>
      <c r="M148" s="152" t="str">
        <f t="shared" si="24"/>
        <v/>
      </c>
      <c r="N148" s="298"/>
      <c r="O148" s="299"/>
      <c r="P148" s="152" t="str">
        <f t="shared" si="25"/>
        <v/>
      </c>
      <c r="Z148" t="str">
        <f t="shared" si="26"/>
        <v>FARM STRGE FACILITY LN RECVERBL COST REC (228)</v>
      </c>
      <c r="AA148" t="s">
        <v>3167</v>
      </c>
      <c r="AB148">
        <v>228</v>
      </c>
      <c r="AC148" s="243" t="s">
        <v>8</v>
      </c>
      <c r="AD148" s="243" t="s">
        <v>7</v>
      </c>
    </row>
    <row r="149" spans="2:30" ht="39" customHeight="1" x14ac:dyDescent="0.3">
      <c r="B149" s="294"/>
      <c r="C149" s="202" t="str">
        <f t="shared" si="20"/>
        <v/>
      </c>
      <c r="D149" s="913" t="str">
        <f t="shared" si="21"/>
        <v/>
      </c>
      <c r="E149" s="298"/>
      <c r="F149" s="299"/>
      <c r="G149" s="152" t="str">
        <f t="shared" si="22"/>
        <v/>
      </c>
      <c r="H149" s="298"/>
      <c r="I149" s="299"/>
      <c r="J149" s="152" t="str">
        <f t="shared" si="23"/>
        <v/>
      </c>
      <c r="K149" s="298"/>
      <c r="L149" s="299"/>
      <c r="M149" s="152" t="str">
        <f t="shared" si="24"/>
        <v/>
      </c>
      <c r="N149" s="298"/>
      <c r="O149" s="299"/>
      <c r="P149" s="152" t="str">
        <f t="shared" si="25"/>
        <v/>
      </c>
      <c r="Z149" t="str">
        <f t="shared" si="26"/>
        <v>FARM STRGE FACILITY LN-IPAC RECLMTN CR (233)</v>
      </c>
      <c r="AA149" t="s">
        <v>3169</v>
      </c>
      <c r="AB149">
        <v>233</v>
      </c>
      <c r="AC149" s="243" t="s">
        <v>8</v>
      </c>
      <c r="AD149" s="243" t="s">
        <v>7</v>
      </c>
    </row>
    <row r="150" spans="2:30" ht="39" customHeight="1" x14ac:dyDescent="0.3">
      <c r="B150" s="294"/>
      <c r="C150" s="202" t="str">
        <f t="shared" si="20"/>
        <v/>
      </c>
      <c r="D150" s="913" t="str">
        <f t="shared" si="21"/>
        <v/>
      </c>
      <c r="E150" s="298"/>
      <c r="F150" s="299"/>
      <c r="G150" s="152" t="str">
        <f t="shared" si="22"/>
        <v/>
      </c>
      <c r="H150" s="298"/>
      <c r="I150" s="299"/>
      <c r="J150" s="152" t="str">
        <f t="shared" si="23"/>
        <v/>
      </c>
      <c r="K150" s="298"/>
      <c r="L150" s="299"/>
      <c r="M150" s="152" t="str">
        <f t="shared" si="24"/>
        <v/>
      </c>
      <c r="N150" s="298"/>
      <c r="O150" s="299"/>
      <c r="P150" s="152" t="str">
        <f t="shared" si="25"/>
        <v/>
      </c>
      <c r="Z150" t="str">
        <f t="shared" si="26"/>
        <v>FARM STRGE MICRO LN EXP RELATED TO SALES (260)</v>
      </c>
      <c r="AA150" t="s">
        <v>3176</v>
      </c>
      <c r="AB150">
        <v>260</v>
      </c>
      <c r="AC150" s="243" t="s">
        <v>8</v>
      </c>
      <c r="AD150" s="243" t="s">
        <v>7</v>
      </c>
    </row>
    <row r="151" spans="2:30" ht="39" customHeight="1" x14ac:dyDescent="0.3">
      <c r="B151" s="294"/>
      <c r="C151" s="202" t="str">
        <f t="shared" si="20"/>
        <v/>
      </c>
      <c r="D151" s="913" t="str">
        <f t="shared" si="21"/>
        <v/>
      </c>
      <c r="E151" s="298"/>
      <c r="F151" s="299"/>
      <c r="G151" s="152" t="str">
        <f t="shared" si="22"/>
        <v/>
      </c>
      <c r="H151" s="298"/>
      <c r="I151" s="299"/>
      <c r="J151" s="152" t="str">
        <f t="shared" si="23"/>
        <v/>
      </c>
      <c r="K151" s="298"/>
      <c r="L151" s="299"/>
      <c r="M151" s="152" t="str">
        <f t="shared" si="24"/>
        <v/>
      </c>
      <c r="N151" s="298"/>
      <c r="O151" s="299"/>
      <c r="P151" s="152" t="str">
        <f t="shared" si="25"/>
        <v/>
      </c>
      <c r="Z151" t="str">
        <f t="shared" si="26"/>
        <v>FARM STRGE MICRO LN RCVRBL COSTWEBSYMREC (265)</v>
      </c>
      <c r="AA151" t="s">
        <v>3181</v>
      </c>
      <c r="AB151">
        <v>265</v>
      </c>
      <c r="AC151" s="243" t="s">
        <v>8</v>
      </c>
      <c r="AD151" s="243" t="s">
        <v>7</v>
      </c>
    </row>
    <row r="152" spans="2:30" ht="39" customHeight="1" x14ac:dyDescent="0.3">
      <c r="B152" s="294"/>
      <c r="C152" s="202" t="str">
        <f t="shared" si="20"/>
        <v/>
      </c>
      <c r="D152" s="913" t="str">
        <f t="shared" si="21"/>
        <v/>
      </c>
      <c r="E152" s="298"/>
      <c r="F152" s="299"/>
      <c r="G152" s="152" t="str">
        <f t="shared" si="22"/>
        <v/>
      </c>
      <c r="H152" s="298"/>
      <c r="I152" s="299"/>
      <c r="J152" s="152" t="str">
        <f t="shared" si="23"/>
        <v/>
      </c>
      <c r="K152" s="298"/>
      <c r="L152" s="299"/>
      <c r="M152" s="152" t="str">
        <f t="shared" si="24"/>
        <v/>
      </c>
      <c r="N152" s="298"/>
      <c r="O152" s="299"/>
      <c r="P152" s="152" t="str">
        <f t="shared" si="25"/>
        <v/>
      </c>
      <c r="Z152" t="str">
        <f t="shared" si="26"/>
        <v>FARM STRGE MICRO LN RCVRBL COSTWEBSYSDLS (266)</v>
      </c>
      <c r="AA152" t="s">
        <v>3182</v>
      </c>
      <c r="AB152">
        <v>266</v>
      </c>
      <c r="AC152" s="243" t="s">
        <v>8</v>
      </c>
      <c r="AD152" s="243" t="s">
        <v>7</v>
      </c>
    </row>
    <row r="153" spans="2:30" ht="39" customHeight="1" x14ac:dyDescent="0.3">
      <c r="B153" s="294"/>
      <c r="C153" s="202" t="str">
        <f t="shared" si="20"/>
        <v/>
      </c>
      <c r="D153" s="913" t="str">
        <f t="shared" si="21"/>
        <v/>
      </c>
      <c r="E153" s="298"/>
      <c r="F153" s="299"/>
      <c r="G153" s="152" t="str">
        <f t="shared" si="22"/>
        <v/>
      </c>
      <c r="H153" s="298"/>
      <c r="I153" s="299"/>
      <c r="J153" s="152" t="str">
        <f t="shared" si="23"/>
        <v/>
      </c>
      <c r="K153" s="298"/>
      <c r="L153" s="299"/>
      <c r="M153" s="152" t="str">
        <f t="shared" si="24"/>
        <v/>
      </c>
      <c r="N153" s="298"/>
      <c r="O153" s="299"/>
      <c r="P153" s="152" t="str">
        <f t="shared" si="25"/>
        <v/>
      </c>
      <c r="Z153" t="str">
        <f t="shared" si="26"/>
        <v>FCC/OTN TRANSPORTATION COSTS FY19 (8514)</v>
      </c>
      <c r="AA153" t="s">
        <v>3394</v>
      </c>
      <c r="AB153">
        <v>8514</v>
      </c>
      <c r="AC153" s="243" t="s">
        <v>8</v>
      </c>
      <c r="AD153" s="243" t="s">
        <v>7</v>
      </c>
    </row>
    <row r="154" spans="2:30" ht="39" customHeight="1" x14ac:dyDescent="0.3">
      <c r="B154" s="294"/>
      <c r="C154" s="202" t="str">
        <f t="shared" si="20"/>
        <v/>
      </c>
      <c r="D154" s="913" t="str">
        <f t="shared" si="21"/>
        <v/>
      </c>
      <c r="E154" s="298"/>
      <c r="F154" s="299"/>
      <c r="G154" s="152" t="str">
        <f t="shared" si="22"/>
        <v/>
      </c>
      <c r="H154" s="298"/>
      <c r="I154" s="299"/>
      <c r="J154" s="152" t="str">
        <f t="shared" si="23"/>
        <v/>
      </c>
      <c r="K154" s="298"/>
      <c r="L154" s="299"/>
      <c r="M154" s="152" t="str">
        <f t="shared" si="24"/>
        <v/>
      </c>
      <c r="N154" s="298"/>
      <c r="O154" s="299"/>
      <c r="P154" s="152" t="str">
        <f t="shared" si="25"/>
        <v/>
      </c>
      <c r="Z154" t="str">
        <f t="shared" si="26"/>
        <v>FFPT2GARP - DEFATTED SOY FLOUR (8405)</v>
      </c>
      <c r="AA154" t="s">
        <v>3388</v>
      </c>
      <c r="AB154">
        <v>8405</v>
      </c>
      <c r="AC154" s="243" t="s">
        <v>8</v>
      </c>
      <c r="AD154" s="243" t="s">
        <v>7</v>
      </c>
    </row>
    <row r="155" spans="2:30" ht="39" customHeight="1" x14ac:dyDescent="0.3">
      <c r="B155" s="294"/>
      <c r="C155" s="202" t="str">
        <f t="shared" si="20"/>
        <v/>
      </c>
      <c r="D155" s="913" t="str">
        <f t="shared" si="21"/>
        <v/>
      </c>
      <c r="E155" s="298"/>
      <c r="F155" s="299"/>
      <c r="G155" s="152" t="str">
        <f t="shared" si="22"/>
        <v/>
      </c>
      <c r="H155" s="298"/>
      <c r="I155" s="299"/>
      <c r="J155" s="152" t="str">
        <f t="shared" si="23"/>
        <v/>
      </c>
      <c r="K155" s="298"/>
      <c r="L155" s="299"/>
      <c r="M155" s="152" t="str">
        <f t="shared" si="24"/>
        <v/>
      </c>
      <c r="N155" s="298"/>
      <c r="O155" s="299"/>
      <c r="P155" s="152" t="str">
        <f t="shared" si="25"/>
        <v/>
      </c>
      <c r="Z155" t="str">
        <f t="shared" si="26"/>
        <v>FLP DIRECT ARPA LOAN REPAYMENT-NON-AUTO (8280)</v>
      </c>
      <c r="AA155" t="s">
        <v>3356</v>
      </c>
      <c r="AB155">
        <v>8280</v>
      </c>
      <c r="AC155" s="243" t="s">
        <v>8</v>
      </c>
      <c r="AD155" s="243" t="s">
        <v>7</v>
      </c>
    </row>
    <row r="156" spans="2:30" ht="39" customHeight="1" x14ac:dyDescent="0.3">
      <c r="B156" s="294"/>
      <c r="C156" s="202" t="str">
        <f t="shared" si="20"/>
        <v/>
      </c>
      <c r="D156" s="913" t="str">
        <f t="shared" si="21"/>
        <v/>
      </c>
      <c r="E156" s="298"/>
      <c r="F156" s="299"/>
      <c r="G156" s="152" t="str">
        <f t="shared" si="22"/>
        <v/>
      </c>
      <c r="H156" s="298"/>
      <c r="I156" s="299"/>
      <c r="J156" s="152" t="str">
        <f t="shared" si="23"/>
        <v/>
      </c>
      <c r="K156" s="298"/>
      <c r="L156" s="299"/>
      <c r="M156" s="152" t="str">
        <f t="shared" si="24"/>
        <v/>
      </c>
      <c r="N156" s="298"/>
      <c r="O156" s="299"/>
      <c r="P156" s="152" t="str">
        <f t="shared" si="25"/>
        <v/>
      </c>
      <c r="Z156" t="str">
        <f t="shared" si="26"/>
        <v>FLP GUARANTEED ARPA LOAN RPYMNT-NON-AUTO (8284)</v>
      </c>
      <c r="AA156" t="s">
        <v>3358</v>
      </c>
      <c r="AB156">
        <v>8284</v>
      </c>
      <c r="AC156" s="243" t="s">
        <v>8</v>
      </c>
      <c r="AD156" s="243" t="s">
        <v>7</v>
      </c>
    </row>
    <row r="157" spans="2:30" ht="39" customHeight="1" x14ac:dyDescent="0.3">
      <c r="B157" s="294"/>
      <c r="C157" s="202" t="str">
        <f t="shared" si="20"/>
        <v/>
      </c>
      <c r="D157" s="913" t="str">
        <f t="shared" si="21"/>
        <v/>
      </c>
      <c r="E157" s="298"/>
      <c r="F157" s="299"/>
      <c r="G157" s="152" t="str">
        <f t="shared" si="22"/>
        <v/>
      </c>
      <c r="H157" s="298"/>
      <c r="I157" s="299"/>
      <c r="J157" s="152" t="str">
        <f t="shared" si="23"/>
        <v/>
      </c>
      <c r="K157" s="298"/>
      <c r="L157" s="299"/>
      <c r="M157" s="152" t="str">
        <f t="shared" si="24"/>
        <v/>
      </c>
      <c r="N157" s="298"/>
      <c r="O157" s="299"/>
      <c r="P157" s="152" t="str">
        <f t="shared" si="25"/>
        <v/>
      </c>
      <c r="Z157" t="str">
        <f t="shared" si="26"/>
        <v>FNS 4A FOOD STAMPS (8390)</v>
      </c>
      <c r="AA157" t="s">
        <v>3382</v>
      </c>
      <c r="AB157">
        <v>8390</v>
      </c>
      <c r="AC157" s="243" t="s">
        <v>8</v>
      </c>
      <c r="AD157" s="243" t="s">
        <v>7</v>
      </c>
    </row>
    <row r="158" spans="2:30" ht="39" customHeight="1" x14ac:dyDescent="0.3">
      <c r="B158" s="294"/>
      <c r="C158" s="202" t="str">
        <f t="shared" si="20"/>
        <v/>
      </c>
      <c r="D158" s="913" t="str">
        <f t="shared" si="21"/>
        <v/>
      </c>
      <c r="E158" s="298"/>
      <c r="F158" s="299"/>
      <c r="G158" s="152" t="str">
        <f t="shared" si="22"/>
        <v/>
      </c>
      <c r="H158" s="298"/>
      <c r="I158" s="299"/>
      <c r="J158" s="152" t="str">
        <f t="shared" si="23"/>
        <v/>
      </c>
      <c r="K158" s="298"/>
      <c r="L158" s="299"/>
      <c r="M158" s="152" t="str">
        <f t="shared" si="24"/>
        <v/>
      </c>
      <c r="N158" s="298"/>
      <c r="O158" s="299"/>
      <c r="P158" s="152" t="str">
        <f t="shared" si="25"/>
        <v/>
      </c>
      <c r="Q158">
        <f>IF(B158="",2,16)</f>
        <v>2</v>
      </c>
      <c r="Z158" t="str">
        <f t="shared" si="26"/>
        <v>FNS 4A FOOD STAMPS (8399)</v>
      </c>
      <c r="AA158" t="s">
        <v>3382</v>
      </c>
      <c r="AB158">
        <v>8399</v>
      </c>
      <c r="AC158" s="243" t="s">
        <v>8</v>
      </c>
      <c r="AD158" s="243" t="s">
        <v>7</v>
      </c>
    </row>
    <row r="159" spans="2:30" ht="39" customHeight="1" x14ac:dyDescent="0.3">
      <c r="B159" s="294"/>
      <c r="C159" s="202" t="str">
        <f t="shared" si="20"/>
        <v/>
      </c>
      <c r="D159" s="913" t="str">
        <f t="shared" si="21"/>
        <v/>
      </c>
      <c r="E159" s="298"/>
      <c r="F159" s="299"/>
      <c r="G159" s="152" t="str">
        <f t="shared" si="22"/>
        <v/>
      </c>
      <c r="H159" s="298"/>
      <c r="I159" s="299"/>
      <c r="J159" s="152" t="str">
        <f t="shared" si="23"/>
        <v/>
      </c>
      <c r="K159" s="298"/>
      <c r="L159" s="299"/>
      <c r="M159" s="152" t="str">
        <f t="shared" si="24"/>
        <v/>
      </c>
      <c r="N159" s="298"/>
      <c r="O159" s="299"/>
      <c r="P159" s="152" t="str">
        <f t="shared" si="25"/>
        <v/>
      </c>
      <c r="Z159" t="str">
        <f t="shared" si="26"/>
        <v>FNS 4A FOOD STAMPS (8517)</v>
      </c>
      <c r="AA159" t="s">
        <v>3382</v>
      </c>
      <c r="AB159">
        <v>8517</v>
      </c>
      <c r="AC159" s="243" t="s">
        <v>8</v>
      </c>
      <c r="AD159" s="243" t="s">
        <v>7</v>
      </c>
    </row>
    <row r="160" spans="2:30" ht="39" customHeight="1" x14ac:dyDescent="0.3">
      <c r="B160" s="294"/>
      <c r="C160" s="202" t="str">
        <f t="shared" si="20"/>
        <v/>
      </c>
      <c r="D160" s="913" t="str">
        <f t="shared" si="21"/>
        <v/>
      </c>
      <c r="E160" s="298"/>
      <c r="F160" s="299"/>
      <c r="G160" s="152" t="str">
        <f t="shared" si="22"/>
        <v/>
      </c>
      <c r="H160" s="298"/>
      <c r="I160" s="299"/>
      <c r="J160" s="152" t="str">
        <f t="shared" si="23"/>
        <v/>
      </c>
      <c r="K160" s="298"/>
      <c r="L160" s="299"/>
      <c r="M160" s="152" t="str">
        <f t="shared" si="24"/>
        <v/>
      </c>
      <c r="N160" s="298"/>
      <c r="O160" s="299"/>
      <c r="P160" s="152" t="str">
        <f t="shared" si="25"/>
        <v/>
      </c>
      <c r="Z160" t="str">
        <f t="shared" si="26"/>
        <v>FNS SECTION 104 FOOD STAMPS (8392)</v>
      </c>
      <c r="AA160" t="s">
        <v>3384</v>
      </c>
      <c r="AB160">
        <v>8392</v>
      </c>
      <c r="AC160" s="243" t="s">
        <v>8</v>
      </c>
      <c r="AD160" s="243" t="s">
        <v>7</v>
      </c>
    </row>
    <row r="161" spans="2:30" ht="39" customHeight="1" x14ac:dyDescent="0.3">
      <c r="B161" s="294"/>
      <c r="C161" s="202" t="str">
        <f t="shared" si="20"/>
        <v/>
      </c>
      <c r="D161" s="913" t="str">
        <f t="shared" si="21"/>
        <v/>
      </c>
      <c r="E161" s="298"/>
      <c r="F161" s="299"/>
      <c r="G161" s="152" t="str">
        <f t="shared" si="22"/>
        <v/>
      </c>
      <c r="H161" s="298"/>
      <c r="I161" s="299"/>
      <c r="J161" s="152" t="str">
        <f t="shared" si="23"/>
        <v/>
      </c>
      <c r="K161" s="298"/>
      <c r="L161" s="299"/>
      <c r="M161" s="152" t="str">
        <f t="shared" si="24"/>
        <v/>
      </c>
      <c r="N161" s="298"/>
      <c r="O161" s="299"/>
      <c r="P161" s="152" t="str">
        <f t="shared" si="25"/>
        <v/>
      </c>
      <c r="Z161" t="str">
        <f t="shared" si="26"/>
        <v>FNS SECTION 104 TEFAP (8511)</v>
      </c>
      <c r="AA161" t="s">
        <v>3392</v>
      </c>
      <c r="AB161">
        <v>8511</v>
      </c>
      <c r="AC161" s="243" t="s">
        <v>8</v>
      </c>
      <c r="AD161" s="243" t="s">
        <v>7</v>
      </c>
    </row>
    <row r="162" spans="2:30" ht="39" customHeight="1" x14ac:dyDescent="0.3">
      <c r="B162" s="294"/>
      <c r="C162" s="202" t="str">
        <f t="shared" si="20"/>
        <v/>
      </c>
      <c r="D162" s="913" t="str">
        <f t="shared" si="21"/>
        <v/>
      </c>
      <c r="E162" s="298"/>
      <c r="F162" s="299"/>
      <c r="G162" s="152" t="str">
        <f t="shared" si="22"/>
        <v/>
      </c>
      <c r="H162" s="298"/>
      <c r="I162" s="299"/>
      <c r="J162" s="152" t="str">
        <f t="shared" si="23"/>
        <v/>
      </c>
      <c r="K162" s="298"/>
      <c r="L162" s="299"/>
      <c r="M162" s="152" t="str">
        <f t="shared" si="24"/>
        <v/>
      </c>
      <c r="N162" s="298"/>
      <c r="O162" s="299"/>
      <c r="P162" s="152" t="str">
        <f t="shared" si="25"/>
        <v/>
      </c>
      <c r="Z162" t="str">
        <f t="shared" si="26"/>
        <v>FNS SECTION 104 TEFAP ADMIN (8512)</v>
      </c>
      <c r="AA162" t="s">
        <v>3393</v>
      </c>
      <c r="AB162">
        <v>8512</v>
      </c>
      <c r="AC162" s="243" t="s">
        <v>8</v>
      </c>
      <c r="AD162" s="243" t="s">
        <v>7</v>
      </c>
    </row>
    <row r="163" spans="2:30" ht="39" customHeight="1" x14ac:dyDescent="0.3">
      <c r="B163" s="294"/>
      <c r="C163" s="202" t="str">
        <f t="shared" si="20"/>
        <v/>
      </c>
      <c r="D163" s="913" t="str">
        <f t="shared" si="21"/>
        <v/>
      </c>
      <c r="E163" s="298"/>
      <c r="F163" s="299"/>
      <c r="G163" s="152" t="str">
        <f t="shared" si="22"/>
        <v/>
      </c>
      <c r="H163" s="298"/>
      <c r="I163" s="299"/>
      <c r="J163" s="152" t="str">
        <f t="shared" si="23"/>
        <v/>
      </c>
      <c r="K163" s="298"/>
      <c r="L163" s="299"/>
      <c r="M163" s="152" t="str">
        <f t="shared" si="24"/>
        <v/>
      </c>
      <c r="N163" s="298"/>
      <c r="O163" s="299"/>
      <c r="P163" s="152" t="str">
        <f t="shared" si="25"/>
        <v/>
      </c>
      <c r="Z163" t="str">
        <f t="shared" si="26"/>
        <v>FNS SECTION 104-ADMINISTRATION (8396)</v>
      </c>
      <c r="AA163" t="s">
        <v>3387</v>
      </c>
      <c r="AB163">
        <v>8396</v>
      </c>
      <c r="AC163" s="243" t="s">
        <v>8</v>
      </c>
      <c r="AD163" s="243" t="s">
        <v>7</v>
      </c>
    </row>
    <row r="164" spans="2:30" ht="39" customHeight="1" x14ac:dyDescent="0.3">
      <c r="B164" s="294"/>
      <c r="C164" s="202" t="str">
        <f t="shared" si="20"/>
        <v/>
      </c>
      <c r="D164" s="913" t="str">
        <f t="shared" si="21"/>
        <v/>
      </c>
      <c r="E164" s="298"/>
      <c r="F164" s="299"/>
      <c r="G164" s="152" t="str">
        <f t="shared" si="22"/>
        <v/>
      </c>
      <c r="H164" s="298"/>
      <c r="I164" s="299"/>
      <c r="J164" s="152" t="str">
        <f t="shared" si="23"/>
        <v/>
      </c>
      <c r="K164" s="298"/>
      <c r="L164" s="299"/>
      <c r="M164" s="152" t="str">
        <f t="shared" si="24"/>
        <v/>
      </c>
      <c r="N164" s="298"/>
      <c r="O164" s="299"/>
      <c r="P164" s="152" t="str">
        <f t="shared" si="25"/>
        <v/>
      </c>
      <c r="Z164" t="str">
        <f t="shared" si="26"/>
        <v>FNS SECTION 104-TEFAP ADMIN (8520)</v>
      </c>
      <c r="AA164" t="s">
        <v>3397</v>
      </c>
      <c r="AB164">
        <v>8520</v>
      </c>
      <c r="AC164" s="243" t="s">
        <v>8</v>
      </c>
      <c r="AD164" s="243" t="s">
        <v>7</v>
      </c>
    </row>
    <row r="165" spans="2:30" ht="39" customHeight="1" x14ac:dyDescent="0.3">
      <c r="B165" s="294"/>
      <c r="C165" s="202" t="str">
        <f t="shared" si="20"/>
        <v/>
      </c>
      <c r="D165" s="913" t="str">
        <f t="shared" si="21"/>
        <v/>
      </c>
      <c r="E165" s="298"/>
      <c r="F165" s="299"/>
      <c r="G165" s="152" t="str">
        <f t="shared" si="22"/>
        <v/>
      </c>
      <c r="H165" s="298"/>
      <c r="I165" s="299"/>
      <c r="J165" s="152" t="str">
        <f t="shared" si="23"/>
        <v/>
      </c>
      <c r="K165" s="298"/>
      <c r="L165" s="299"/>
      <c r="M165" s="152" t="str">
        <f t="shared" si="24"/>
        <v/>
      </c>
      <c r="N165" s="298"/>
      <c r="O165" s="299"/>
      <c r="P165" s="152" t="str">
        <f t="shared" si="25"/>
        <v/>
      </c>
      <c r="Z165" t="str">
        <f t="shared" si="26"/>
        <v>FNS SECTION 17 CAP (8388)</v>
      </c>
      <c r="AA165" t="s">
        <v>3380</v>
      </c>
      <c r="AB165">
        <v>8388</v>
      </c>
      <c r="AC165" s="243" t="s">
        <v>8</v>
      </c>
      <c r="AD165" s="243" t="s">
        <v>7</v>
      </c>
    </row>
    <row r="166" spans="2:30" ht="39" customHeight="1" x14ac:dyDescent="0.3">
      <c r="B166" s="294"/>
      <c r="C166" s="202" t="str">
        <f t="shared" si="20"/>
        <v/>
      </c>
      <c r="D166" s="913" t="str">
        <f t="shared" si="21"/>
        <v/>
      </c>
      <c r="E166" s="298"/>
      <c r="F166" s="299"/>
      <c r="G166" s="152" t="str">
        <f t="shared" si="22"/>
        <v/>
      </c>
      <c r="H166" s="298"/>
      <c r="I166" s="299"/>
      <c r="J166" s="152" t="str">
        <f t="shared" si="23"/>
        <v/>
      </c>
      <c r="K166" s="298"/>
      <c r="L166" s="299"/>
      <c r="M166" s="152" t="str">
        <f t="shared" si="24"/>
        <v/>
      </c>
      <c r="N166" s="298"/>
      <c r="O166" s="299"/>
      <c r="P166" s="152" t="str">
        <f t="shared" si="25"/>
        <v/>
      </c>
      <c r="Z166" t="str">
        <f t="shared" si="26"/>
        <v>FNS SECTION 17 CAP (8397)</v>
      </c>
      <c r="AA166" t="s">
        <v>3380</v>
      </c>
      <c r="AB166">
        <v>8397</v>
      </c>
      <c r="AC166" s="243" t="s">
        <v>8</v>
      </c>
      <c r="AD166" s="243" t="s">
        <v>7</v>
      </c>
    </row>
    <row r="167" spans="2:30" ht="39" customHeight="1" x14ac:dyDescent="0.3">
      <c r="B167" s="294"/>
      <c r="C167" s="202" t="str">
        <f t="shared" si="20"/>
        <v/>
      </c>
      <c r="D167" s="913" t="str">
        <f t="shared" si="21"/>
        <v/>
      </c>
      <c r="E167" s="298"/>
      <c r="F167" s="299"/>
      <c r="G167" s="152" t="str">
        <f t="shared" si="22"/>
        <v/>
      </c>
      <c r="H167" s="298"/>
      <c r="I167" s="299"/>
      <c r="J167" s="152" t="str">
        <f t="shared" si="23"/>
        <v/>
      </c>
      <c r="K167" s="298"/>
      <c r="L167" s="299"/>
      <c r="M167" s="152" t="str">
        <f t="shared" si="24"/>
        <v/>
      </c>
      <c r="N167" s="298"/>
      <c r="O167" s="299"/>
      <c r="P167" s="152" t="str">
        <f t="shared" si="25"/>
        <v/>
      </c>
      <c r="Z167" t="str">
        <f t="shared" si="26"/>
        <v>FNS SECTION 17C (8515)</v>
      </c>
      <c r="AA167" t="s">
        <v>3395</v>
      </c>
      <c r="AB167">
        <v>8515</v>
      </c>
      <c r="AC167" s="243" t="s">
        <v>8</v>
      </c>
      <c r="AD167" s="243" t="s">
        <v>7</v>
      </c>
    </row>
    <row r="168" spans="2:30" ht="39" customHeight="1" x14ac:dyDescent="0.3">
      <c r="B168" s="294"/>
      <c r="C168" s="202" t="str">
        <f t="shared" si="20"/>
        <v/>
      </c>
      <c r="D168" s="913" t="str">
        <f t="shared" si="21"/>
        <v/>
      </c>
      <c r="E168" s="298"/>
      <c r="F168" s="299"/>
      <c r="G168" s="152" t="str">
        <f t="shared" si="22"/>
        <v/>
      </c>
      <c r="H168" s="298"/>
      <c r="I168" s="299"/>
      <c r="J168" s="152" t="str">
        <f t="shared" si="23"/>
        <v/>
      </c>
      <c r="K168" s="298"/>
      <c r="L168" s="299"/>
      <c r="M168" s="152" t="str">
        <f t="shared" si="24"/>
        <v/>
      </c>
      <c r="N168" s="298"/>
      <c r="O168" s="299"/>
      <c r="P168" s="152" t="str">
        <f t="shared" si="25"/>
        <v/>
      </c>
      <c r="Z168" t="str">
        <f t="shared" si="26"/>
        <v>FNS SECTION 311 (8389)</v>
      </c>
      <c r="AA168" t="s">
        <v>3381</v>
      </c>
      <c r="AB168">
        <v>8389</v>
      </c>
      <c r="AC168" s="243" t="s">
        <v>8</v>
      </c>
      <c r="AD168" s="243" t="s">
        <v>7</v>
      </c>
    </row>
    <row r="169" spans="2:30" ht="39" customHeight="1" x14ac:dyDescent="0.3">
      <c r="B169" s="294"/>
      <c r="C169" s="202" t="str">
        <f t="shared" si="20"/>
        <v/>
      </c>
      <c r="D169" s="913" t="str">
        <f t="shared" si="21"/>
        <v/>
      </c>
      <c r="E169" s="298"/>
      <c r="F169" s="299"/>
      <c r="G169" s="152" t="str">
        <f t="shared" si="22"/>
        <v/>
      </c>
      <c r="H169" s="298"/>
      <c r="I169" s="299"/>
      <c r="J169" s="152" t="str">
        <f t="shared" si="23"/>
        <v/>
      </c>
      <c r="K169" s="298"/>
      <c r="L169" s="299"/>
      <c r="M169" s="152" t="str">
        <f t="shared" si="24"/>
        <v/>
      </c>
      <c r="N169" s="298"/>
      <c r="O169" s="299"/>
      <c r="P169" s="152" t="str">
        <f t="shared" si="25"/>
        <v/>
      </c>
      <c r="Z169" t="str">
        <f t="shared" si="26"/>
        <v>FNS SECTION 311 (8398)</v>
      </c>
      <c r="AA169" t="s">
        <v>3381</v>
      </c>
      <c r="AB169">
        <v>8398</v>
      </c>
      <c r="AC169" s="243" t="s">
        <v>8</v>
      </c>
      <c r="AD169" s="243" t="s">
        <v>7</v>
      </c>
    </row>
    <row r="170" spans="2:30" ht="39" customHeight="1" x14ac:dyDescent="0.3">
      <c r="B170" s="294"/>
      <c r="C170" s="202" t="str">
        <f t="shared" si="20"/>
        <v/>
      </c>
      <c r="D170" s="913" t="str">
        <f t="shared" si="21"/>
        <v/>
      </c>
      <c r="E170" s="298"/>
      <c r="F170" s="299"/>
      <c r="G170" s="152" t="str">
        <f t="shared" si="22"/>
        <v/>
      </c>
      <c r="H170" s="298"/>
      <c r="I170" s="299"/>
      <c r="J170" s="152" t="str">
        <f t="shared" si="23"/>
        <v/>
      </c>
      <c r="K170" s="298"/>
      <c r="L170" s="299"/>
      <c r="M170" s="152" t="str">
        <f t="shared" si="24"/>
        <v/>
      </c>
      <c r="N170" s="298"/>
      <c r="O170" s="299"/>
      <c r="P170" s="152" t="str">
        <f t="shared" si="25"/>
        <v/>
      </c>
      <c r="Z170" t="str">
        <f t="shared" si="26"/>
        <v>FNS SECTION 311 (8516)</v>
      </c>
      <c r="AA170" t="s">
        <v>3381</v>
      </c>
      <c r="AB170">
        <v>8516</v>
      </c>
      <c r="AC170" s="243" t="s">
        <v>8</v>
      </c>
      <c r="AD170" s="243" t="s">
        <v>7</v>
      </c>
    </row>
    <row r="171" spans="2:30" ht="39" customHeight="1" x14ac:dyDescent="0.3">
      <c r="B171" s="294"/>
      <c r="C171" s="202" t="str">
        <f t="shared" si="20"/>
        <v/>
      </c>
      <c r="D171" s="913" t="str">
        <f t="shared" si="21"/>
        <v/>
      </c>
      <c r="E171" s="298"/>
      <c r="F171" s="299"/>
      <c r="G171" s="152" t="str">
        <f t="shared" si="22"/>
        <v/>
      </c>
      <c r="H171" s="298"/>
      <c r="I171" s="299"/>
      <c r="J171" s="152" t="str">
        <f t="shared" si="23"/>
        <v/>
      </c>
      <c r="K171" s="298"/>
      <c r="L171" s="299"/>
      <c r="M171" s="152" t="str">
        <f t="shared" si="24"/>
        <v/>
      </c>
      <c r="N171" s="298"/>
      <c r="O171" s="299"/>
      <c r="P171" s="152" t="str">
        <f t="shared" si="25"/>
        <v/>
      </c>
      <c r="Z171" t="str">
        <f t="shared" si="26"/>
        <v>FNS SECTION 4A DA (8391)</v>
      </c>
      <c r="AA171" t="s">
        <v>3383</v>
      </c>
      <c r="AB171">
        <v>8391</v>
      </c>
      <c r="AC171" s="243" t="s">
        <v>8</v>
      </c>
      <c r="AD171" s="243" t="s">
        <v>7</v>
      </c>
    </row>
    <row r="172" spans="2:30" ht="39" customHeight="1" x14ac:dyDescent="0.3">
      <c r="B172" s="294"/>
      <c r="C172" s="202" t="str">
        <f t="shared" si="20"/>
        <v/>
      </c>
      <c r="D172" s="913" t="str">
        <f t="shared" si="21"/>
        <v/>
      </c>
      <c r="E172" s="298"/>
      <c r="F172" s="299"/>
      <c r="G172" s="152" t="str">
        <f t="shared" si="22"/>
        <v/>
      </c>
      <c r="H172" s="298"/>
      <c r="I172" s="299"/>
      <c r="J172" s="152" t="str">
        <f t="shared" si="23"/>
        <v/>
      </c>
      <c r="K172" s="298"/>
      <c r="L172" s="299"/>
      <c r="M172" s="152" t="str">
        <f t="shared" si="24"/>
        <v/>
      </c>
      <c r="N172" s="298"/>
      <c r="O172" s="299"/>
      <c r="P172" s="152" t="str">
        <f t="shared" si="25"/>
        <v/>
      </c>
      <c r="Z172" t="str">
        <f t="shared" si="26"/>
        <v>FNS SECTION 4A DA (8510)</v>
      </c>
      <c r="AA172" t="s">
        <v>3383</v>
      </c>
      <c r="AB172">
        <v>8510</v>
      </c>
      <c r="AC172" s="243" t="s">
        <v>8</v>
      </c>
      <c r="AD172" s="243" t="s">
        <v>7</v>
      </c>
    </row>
    <row r="173" spans="2:30" ht="39" customHeight="1" x14ac:dyDescent="0.3">
      <c r="B173" s="294"/>
      <c r="C173" s="202" t="str">
        <f t="shared" si="20"/>
        <v/>
      </c>
      <c r="D173" s="913" t="str">
        <f t="shared" si="21"/>
        <v/>
      </c>
      <c r="E173" s="298"/>
      <c r="F173" s="299"/>
      <c r="G173" s="152" t="str">
        <f t="shared" si="22"/>
        <v/>
      </c>
      <c r="H173" s="298"/>
      <c r="I173" s="299"/>
      <c r="J173" s="152" t="str">
        <f t="shared" si="23"/>
        <v/>
      </c>
      <c r="K173" s="298"/>
      <c r="L173" s="299"/>
      <c r="M173" s="152" t="str">
        <f t="shared" si="24"/>
        <v/>
      </c>
      <c r="N173" s="298"/>
      <c r="O173" s="299"/>
      <c r="P173" s="152" t="str">
        <f t="shared" si="25"/>
        <v/>
      </c>
      <c r="Z173" t="str">
        <f t="shared" si="26"/>
        <v>FNS SECTION 6E (8393)</v>
      </c>
      <c r="AA173" t="s">
        <v>3385</v>
      </c>
      <c r="AB173">
        <v>8393</v>
      </c>
      <c r="AC173" s="243" t="s">
        <v>8</v>
      </c>
      <c r="AD173" s="243" t="s">
        <v>7</v>
      </c>
    </row>
    <row r="174" spans="2:30" ht="39" customHeight="1" x14ac:dyDescent="0.3">
      <c r="B174" s="294"/>
      <c r="C174" s="202" t="str">
        <f t="shared" si="20"/>
        <v/>
      </c>
      <c r="D174" s="913" t="str">
        <f t="shared" si="21"/>
        <v/>
      </c>
      <c r="E174" s="298"/>
      <c r="F174" s="299"/>
      <c r="G174" s="152" t="str">
        <f t="shared" si="22"/>
        <v/>
      </c>
      <c r="H174" s="298"/>
      <c r="I174" s="299"/>
      <c r="J174" s="152" t="str">
        <f t="shared" si="23"/>
        <v/>
      </c>
      <c r="K174" s="298"/>
      <c r="L174" s="299"/>
      <c r="M174" s="152" t="str">
        <f t="shared" si="24"/>
        <v/>
      </c>
      <c r="N174" s="298"/>
      <c r="O174" s="299"/>
      <c r="P174" s="152" t="str">
        <f t="shared" si="25"/>
        <v/>
      </c>
      <c r="Z174" t="str">
        <f t="shared" si="26"/>
        <v>FNS SECTION 6E (8513)</v>
      </c>
      <c r="AA174" t="s">
        <v>3385</v>
      </c>
      <c r="AB174">
        <v>8513</v>
      </c>
      <c r="AC174" s="243" t="s">
        <v>8</v>
      </c>
      <c r="AD174" s="243" t="s">
        <v>7</v>
      </c>
    </row>
    <row r="175" spans="2:30" ht="39" customHeight="1" x14ac:dyDescent="0.3">
      <c r="B175" s="294"/>
      <c r="C175" s="202" t="str">
        <f t="shared" si="20"/>
        <v/>
      </c>
      <c r="D175" s="913" t="str">
        <f t="shared" si="21"/>
        <v/>
      </c>
      <c r="E175" s="298"/>
      <c r="F175" s="299"/>
      <c r="G175" s="152" t="str">
        <f t="shared" si="22"/>
        <v/>
      </c>
      <c r="H175" s="298"/>
      <c r="I175" s="299"/>
      <c r="J175" s="152" t="str">
        <f t="shared" si="23"/>
        <v/>
      </c>
      <c r="K175" s="298"/>
      <c r="L175" s="299"/>
      <c r="M175" s="152" t="str">
        <f t="shared" si="24"/>
        <v/>
      </c>
      <c r="N175" s="298"/>
      <c r="O175" s="299"/>
      <c r="P175" s="152" t="str">
        <f t="shared" si="25"/>
        <v/>
      </c>
      <c r="Z175" t="str">
        <f t="shared" si="26"/>
        <v>FNS SECTION 6E (8521)</v>
      </c>
      <c r="AA175" t="s">
        <v>3385</v>
      </c>
      <c r="AB175">
        <v>8521</v>
      </c>
      <c r="AC175" s="243" t="s">
        <v>8</v>
      </c>
      <c r="AD175" s="243" t="s">
        <v>7</v>
      </c>
    </row>
    <row r="176" spans="2:30" ht="39" customHeight="1" x14ac:dyDescent="0.3">
      <c r="B176" s="294"/>
      <c r="C176" s="202" t="str">
        <f t="shared" si="20"/>
        <v/>
      </c>
      <c r="D176" s="913" t="str">
        <f t="shared" si="21"/>
        <v/>
      </c>
      <c r="E176" s="298"/>
      <c r="F176" s="299"/>
      <c r="G176" s="152" t="str">
        <f t="shared" si="22"/>
        <v/>
      </c>
      <c r="H176" s="298"/>
      <c r="I176" s="299"/>
      <c r="J176" s="152" t="str">
        <f t="shared" si="23"/>
        <v/>
      </c>
      <c r="K176" s="298"/>
      <c r="L176" s="299"/>
      <c r="M176" s="152" t="str">
        <f t="shared" si="24"/>
        <v/>
      </c>
      <c r="N176" s="298"/>
      <c r="O176" s="299"/>
      <c r="P176" s="152" t="str">
        <f t="shared" si="25"/>
        <v/>
      </c>
      <c r="Z176" t="str">
        <f t="shared" si="26"/>
        <v>FNS SECTION104 TEFAP (8519)</v>
      </c>
      <c r="AA176" t="s">
        <v>3396</v>
      </c>
      <c r="AB176">
        <v>8519</v>
      </c>
      <c r="AC176" s="243" t="s">
        <v>8</v>
      </c>
      <c r="AD176" s="243" t="s">
        <v>7</v>
      </c>
    </row>
    <row r="177" spans="2:30" ht="39" customHeight="1" x14ac:dyDescent="0.3">
      <c r="B177" s="294"/>
      <c r="C177" s="202" t="str">
        <f t="shared" si="20"/>
        <v/>
      </c>
      <c r="D177" s="913" t="str">
        <f t="shared" si="21"/>
        <v/>
      </c>
      <c r="E177" s="298"/>
      <c r="F177" s="299"/>
      <c r="G177" s="152" t="str">
        <f t="shared" si="22"/>
        <v/>
      </c>
      <c r="H177" s="298"/>
      <c r="I177" s="299"/>
      <c r="J177" s="152" t="str">
        <f t="shared" si="23"/>
        <v/>
      </c>
      <c r="K177" s="298"/>
      <c r="L177" s="299"/>
      <c r="M177" s="152" t="str">
        <f t="shared" si="24"/>
        <v/>
      </c>
      <c r="N177" s="298"/>
      <c r="O177" s="299"/>
      <c r="P177" s="152" t="str">
        <f t="shared" si="25"/>
        <v/>
      </c>
      <c r="Z177" t="str">
        <f t="shared" si="26"/>
        <v>FOOD FOR EDUCATION 12X2903 DIRECT CITE (8349)</v>
      </c>
      <c r="AA177" t="s">
        <v>3372</v>
      </c>
      <c r="AB177">
        <v>8349</v>
      </c>
      <c r="AC177" s="243" t="s">
        <v>8</v>
      </c>
      <c r="AD177" s="243" t="s">
        <v>7</v>
      </c>
    </row>
    <row r="178" spans="2:30" ht="39" customHeight="1" x14ac:dyDescent="0.3">
      <c r="B178" s="294"/>
      <c r="C178" s="202" t="str">
        <f t="shared" si="20"/>
        <v/>
      </c>
      <c r="D178" s="913" t="str">
        <f t="shared" si="21"/>
        <v/>
      </c>
      <c r="E178" s="298"/>
      <c r="F178" s="299"/>
      <c r="G178" s="152" t="str">
        <f t="shared" si="22"/>
        <v/>
      </c>
      <c r="H178" s="298"/>
      <c r="I178" s="299"/>
      <c r="J178" s="152" t="str">
        <f t="shared" si="23"/>
        <v/>
      </c>
      <c r="K178" s="298"/>
      <c r="L178" s="299"/>
      <c r="M178" s="152" t="str">
        <f t="shared" si="24"/>
        <v/>
      </c>
      <c r="N178" s="298"/>
      <c r="O178" s="299"/>
      <c r="P178" s="152" t="str">
        <f t="shared" si="25"/>
        <v/>
      </c>
      <c r="Z178" t="str">
        <f t="shared" si="26"/>
        <v>FOOD FOR EDUCATION PROGRAM (8379)</v>
      </c>
      <c r="AA178" t="s">
        <v>3379</v>
      </c>
      <c r="AB178">
        <v>8379</v>
      </c>
      <c r="AC178" s="243" t="s">
        <v>8</v>
      </c>
      <c r="AD178" s="243" t="s">
        <v>7</v>
      </c>
    </row>
    <row r="179" spans="2:30" ht="39" customHeight="1" x14ac:dyDescent="0.3">
      <c r="B179" s="294"/>
      <c r="C179" s="202" t="str">
        <f t="shared" si="20"/>
        <v/>
      </c>
      <c r="D179" s="913" t="str">
        <f t="shared" si="21"/>
        <v/>
      </c>
      <c r="E179" s="298"/>
      <c r="F179" s="299"/>
      <c r="G179" s="152" t="str">
        <f t="shared" si="22"/>
        <v/>
      </c>
      <c r="H179" s="298"/>
      <c r="I179" s="299"/>
      <c r="J179" s="152" t="str">
        <f t="shared" si="23"/>
        <v/>
      </c>
      <c r="K179" s="298"/>
      <c r="L179" s="299"/>
      <c r="M179" s="152" t="str">
        <f t="shared" si="24"/>
        <v/>
      </c>
      <c r="N179" s="298"/>
      <c r="O179" s="299"/>
      <c r="P179" s="152" t="str">
        <f t="shared" si="25"/>
        <v/>
      </c>
      <c r="Q179">
        <f>IF(B179="",2,18)</f>
        <v>2</v>
      </c>
      <c r="Z179" t="str">
        <f t="shared" si="26"/>
        <v>FOOD FOR PEACE TITLE II - VEGETABLE OIL (8305)</v>
      </c>
      <c r="AA179" t="s">
        <v>3366</v>
      </c>
      <c r="AB179">
        <v>8305</v>
      </c>
      <c r="AC179" s="243" t="s">
        <v>8</v>
      </c>
      <c r="AD179" s="243" t="s">
        <v>7</v>
      </c>
    </row>
    <row r="180" spans="2:30" ht="39" customHeight="1" x14ac:dyDescent="0.3">
      <c r="B180" s="294"/>
      <c r="C180" s="202" t="str">
        <f t="shared" si="20"/>
        <v/>
      </c>
      <c r="D180" s="913" t="str">
        <f t="shared" si="21"/>
        <v/>
      </c>
      <c r="E180" s="298"/>
      <c r="F180" s="299"/>
      <c r="G180" s="152" t="str">
        <f t="shared" si="22"/>
        <v/>
      </c>
      <c r="H180" s="298"/>
      <c r="I180" s="299"/>
      <c r="J180" s="152" t="str">
        <f t="shared" si="23"/>
        <v/>
      </c>
      <c r="K180" s="298"/>
      <c r="L180" s="299"/>
      <c r="M180" s="152" t="str">
        <f t="shared" si="24"/>
        <v/>
      </c>
      <c r="N180" s="298"/>
      <c r="O180" s="299"/>
      <c r="P180" s="152" t="str">
        <f t="shared" si="25"/>
        <v/>
      </c>
      <c r="Z180" t="str">
        <f t="shared" si="26"/>
        <v>FOOD FOR PROGRESS - ADMINISTRATION (8358)</v>
      </c>
      <c r="AA180" t="s">
        <v>3376</v>
      </c>
      <c r="AB180">
        <v>8358</v>
      </c>
      <c r="AC180" s="243" t="s">
        <v>8</v>
      </c>
      <c r="AD180" s="243" t="s">
        <v>7</v>
      </c>
    </row>
    <row r="181" spans="2:30" ht="39" customHeight="1" x14ac:dyDescent="0.3">
      <c r="B181" s="294"/>
      <c r="C181" s="202" t="str">
        <f t="shared" si="20"/>
        <v/>
      </c>
      <c r="D181" s="913" t="str">
        <f t="shared" si="21"/>
        <v/>
      </c>
      <c r="E181" s="298"/>
      <c r="F181" s="299"/>
      <c r="G181" s="152" t="str">
        <f t="shared" si="22"/>
        <v/>
      </c>
      <c r="H181" s="298"/>
      <c r="I181" s="299"/>
      <c r="J181" s="152" t="str">
        <f t="shared" si="23"/>
        <v/>
      </c>
      <c r="K181" s="298"/>
      <c r="L181" s="299"/>
      <c r="M181" s="152" t="str">
        <f t="shared" si="24"/>
        <v/>
      </c>
      <c r="N181" s="298"/>
      <c r="O181" s="299"/>
      <c r="P181" s="152" t="str">
        <f t="shared" si="25"/>
        <v/>
      </c>
      <c r="Z181" t="str">
        <f t="shared" si="26"/>
        <v>FOOD FOR PROGRESS - ADMINISTRATIVE COSTS (8378)</v>
      </c>
      <c r="AA181" t="s">
        <v>3378</v>
      </c>
      <c r="AB181">
        <v>8378</v>
      </c>
      <c r="AC181" s="243" t="s">
        <v>8</v>
      </c>
      <c r="AD181" s="243" t="s">
        <v>7</v>
      </c>
    </row>
    <row r="182" spans="2:30" ht="39" customHeight="1" x14ac:dyDescent="0.3">
      <c r="B182" s="294"/>
      <c r="C182" s="202" t="str">
        <f t="shared" si="20"/>
        <v/>
      </c>
      <c r="D182" s="913" t="str">
        <f t="shared" si="21"/>
        <v/>
      </c>
      <c r="E182" s="298"/>
      <c r="F182" s="299"/>
      <c r="G182" s="152" t="str">
        <f t="shared" si="22"/>
        <v/>
      </c>
      <c r="H182" s="298"/>
      <c r="I182" s="299"/>
      <c r="J182" s="152" t="str">
        <f t="shared" si="23"/>
        <v/>
      </c>
      <c r="K182" s="298"/>
      <c r="L182" s="299"/>
      <c r="M182" s="152" t="str">
        <f t="shared" si="24"/>
        <v/>
      </c>
      <c r="N182" s="298"/>
      <c r="O182" s="299"/>
      <c r="P182" s="152" t="str">
        <f t="shared" si="25"/>
        <v/>
      </c>
      <c r="Z182" t="str">
        <f t="shared" si="26"/>
        <v>FOOD FOR PROGRESS - POTATOES, DEHYDRATED (8355)</v>
      </c>
      <c r="AA182" t="s">
        <v>3374</v>
      </c>
      <c r="AB182">
        <v>8355</v>
      </c>
      <c r="AC182" s="243" t="s">
        <v>8</v>
      </c>
      <c r="AD182" s="243" t="s">
        <v>7</v>
      </c>
    </row>
    <row r="183" spans="2:30" ht="39" customHeight="1" x14ac:dyDescent="0.3">
      <c r="B183" s="294"/>
      <c r="C183" s="202" t="str">
        <f t="shared" si="20"/>
        <v/>
      </c>
      <c r="D183" s="913" t="str">
        <f t="shared" si="21"/>
        <v/>
      </c>
      <c r="E183" s="298"/>
      <c r="F183" s="299"/>
      <c r="G183" s="152" t="str">
        <f t="shared" si="22"/>
        <v/>
      </c>
      <c r="H183" s="298"/>
      <c r="I183" s="299"/>
      <c r="J183" s="152" t="str">
        <f t="shared" si="23"/>
        <v/>
      </c>
      <c r="K183" s="298"/>
      <c r="L183" s="299"/>
      <c r="M183" s="152" t="str">
        <f t="shared" si="24"/>
        <v/>
      </c>
      <c r="N183" s="298"/>
      <c r="O183" s="299"/>
      <c r="P183" s="152" t="str">
        <f t="shared" si="25"/>
        <v/>
      </c>
      <c r="Z183" t="str">
        <f t="shared" si="26"/>
        <v>FOOD FOR PROGRESS - TRANSPORTATION (8356)</v>
      </c>
      <c r="AA183" t="s">
        <v>3375</v>
      </c>
      <c r="AB183">
        <v>8356</v>
      </c>
      <c r="AC183" s="243" t="s">
        <v>8</v>
      </c>
      <c r="AD183" s="243" t="s">
        <v>7</v>
      </c>
    </row>
    <row r="184" spans="2:30" ht="39" customHeight="1" x14ac:dyDescent="0.3">
      <c r="B184" s="294"/>
      <c r="C184" s="202" t="str">
        <f t="shared" si="20"/>
        <v/>
      </c>
      <c r="D184" s="913" t="str">
        <f t="shared" si="21"/>
        <v/>
      </c>
      <c r="E184" s="298"/>
      <c r="F184" s="299"/>
      <c r="G184" s="152" t="str">
        <f t="shared" si="22"/>
        <v/>
      </c>
      <c r="H184" s="298"/>
      <c r="I184" s="299"/>
      <c r="J184" s="152" t="str">
        <f t="shared" si="23"/>
        <v/>
      </c>
      <c r="K184" s="298"/>
      <c r="L184" s="299"/>
      <c r="M184" s="152" t="str">
        <f t="shared" si="24"/>
        <v/>
      </c>
      <c r="N184" s="298"/>
      <c r="O184" s="299"/>
      <c r="P184" s="152" t="str">
        <f t="shared" si="25"/>
        <v/>
      </c>
      <c r="Z184" t="str">
        <f t="shared" si="26"/>
        <v>FOOD PURCHASE AND DISTRIBUTION (2871)</v>
      </c>
      <c r="AA184" t="s">
        <v>3248</v>
      </c>
      <c r="AB184">
        <v>2871</v>
      </c>
      <c r="AC184" s="243" t="s">
        <v>8</v>
      </c>
      <c r="AD184" s="243" t="s">
        <v>7</v>
      </c>
    </row>
    <row r="185" spans="2:30" ht="39" customHeight="1" x14ac:dyDescent="0.3">
      <c r="B185" s="294"/>
      <c r="C185" s="202" t="str">
        <f t="shared" si="20"/>
        <v/>
      </c>
      <c r="D185" s="913" t="str">
        <f t="shared" si="21"/>
        <v/>
      </c>
      <c r="E185" s="298"/>
      <c r="F185" s="299"/>
      <c r="G185" s="152" t="str">
        <f t="shared" si="22"/>
        <v/>
      </c>
      <c r="H185" s="298"/>
      <c r="I185" s="299"/>
      <c r="J185" s="152" t="str">
        <f t="shared" si="23"/>
        <v/>
      </c>
      <c r="K185" s="298"/>
      <c r="L185" s="299"/>
      <c r="M185" s="152" t="str">
        <f t="shared" si="24"/>
        <v/>
      </c>
      <c r="N185" s="298"/>
      <c r="O185" s="299"/>
      <c r="P185" s="152" t="str">
        <f t="shared" si="25"/>
        <v/>
      </c>
      <c r="Z185" t="str">
        <f t="shared" si="26"/>
        <v>FOOD SAFETY CERTFCTN-SPECIALITY CROPS (8293)</v>
      </c>
      <c r="AA185" t="s">
        <v>3364</v>
      </c>
      <c r="AB185">
        <v>8293</v>
      </c>
      <c r="AC185" s="243" t="s">
        <v>8</v>
      </c>
      <c r="AD185" s="243" t="s">
        <v>7</v>
      </c>
    </row>
    <row r="186" spans="2:30" ht="39" customHeight="1" x14ac:dyDescent="0.3">
      <c r="B186" s="294"/>
      <c r="C186" s="202" t="str">
        <f t="shared" si="20"/>
        <v/>
      </c>
      <c r="D186" s="913" t="str">
        <f t="shared" si="21"/>
        <v/>
      </c>
      <c r="E186" s="298"/>
      <c r="F186" s="299"/>
      <c r="G186" s="152" t="str">
        <f t="shared" si="22"/>
        <v/>
      </c>
      <c r="H186" s="298"/>
      <c r="I186" s="299"/>
      <c r="J186" s="152" t="str">
        <f t="shared" si="23"/>
        <v/>
      </c>
      <c r="K186" s="298"/>
      <c r="L186" s="299"/>
      <c r="M186" s="152" t="str">
        <f t="shared" si="24"/>
        <v/>
      </c>
      <c r="N186" s="298"/>
      <c r="O186" s="299"/>
      <c r="P186" s="152" t="str">
        <f t="shared" si="25"/>
        <v/>
      </c>
      <c r="Z186" t="str">
        <f t="shared" si="26"/>
        <v>FOOD SEC COMM RSRV APPROP (8304)</v>
      </c>
      <c r="AA186" t="s">
        <v>3365</v>
      </c>
      <c r="AB186">
        <v>8304</v>
      </c>
      <c r="AC186" s="243" t="s">
        <v>8</v>
      </c>
      <c r="AD186" s="243" t="s">
        <v>7</v>
      </c>
    </row>
    <row r="187" spans="2:30" ht="39" customHeight="1" x14ac:dyDescent="0.3">
      <c r="B187" s="294"/>
      <c r="C187" s="202" t="str">
        <f t="shared" si="20"/>
        <v/>
      </c>
      <c r="D187" s="913" t="str">
        <f t="shared" si="21"/>
        <v/>
      </c>
      <c r="E187" s="298"/>
      <c r="F187" s="299"/>
      <c r="G187" s="152" t="str">
        <f t="shared" si="22"/>
        <v/>
      </c>
      <c r="H187" s="298"/>
      <c r="I187" s="299"/>
      <c r="J187" s="152" t="str">
        <f t="shared" si="23"/>
        <v/>
      </c>
      <c r="K187" s="298"/>
      <c r="L187" s="299"/>
      <c r="M187" s="152" t="str">
        <f t="shared" si="24"/>
        <v/>
      </c>
      <c r="N187" s="298"/>
      <c r="O187" s="299"/>
      <c r="P187" s="152" t="str">
        <f t="shared" si="25"/>
        <v/>
      </c>
      <c r="Z187" t="str">
        <f t="shared" si="26"/>
        <v>FOOD SECURITY RESERVE - WHEAT SOY BLEND (8306)</v>
      </c>
      <c r="AA187" t="s">
        <v>3367</v>
      </c>
      <c r="AB187">
        <v>8306</v>
      </c>
      <c r="AC187" s="243" t="s">
        <v>8</v>
      </c>
      <c r="AD187" s="243" t="s">
        <v>7</v>
      </c>
    </row>
    <row r="188" spans="2:30" ht="39" customHeight="1" x14ac:dyDescent="0.3">
      <c r="B188" s="294"/>
      <c r="C188" s="202" t="str">
        <f t="shared" si="20"/>
        <v/>
      </c>
      <c r="D188" s="913" t="str">
        <f t="shared" si="21"/>
        <v/>
      </c>
      <c r="E188" s="298"/>
      <c r="F188" s="299"/>
      <c r="G188" s="152" t="str">
        <f t="shared" si="22"/>
        <v/>
      </c>
      <c r="H188" s="298"/>
      <c r="I188" s="299"/>
      <c r="J188" s="152" t="str">
        <f t="shared" si="23"/>
        <v/>
      </c>
      <c r="K188" s="298"/>
      <c r="L188" s="299"/>
      <c r="M188" s="152" t="str">
        <f t="shared" si="24"/>
        <v/>
      </c>
      <c r="N188" s="298"/>
      <c r="O188" s="299"/>
      <c r="P188" s="152" t="str">
        <f t="shared" si="25"/>
        <v/>
      </c>
      <c r="Z188" t="str">
        <f t="shared" si="26"/>
        <v>FOOD SECURITY RESERVE STORAGE (8354)</v>
      </c>
      <c r="AA188" t="s">
        <v>3373</v>
      </c>
      <c r="AB188">
        <v>8354</v>
      </c>
      <c r="AC188" s="243" t="s">
        <v>8</v>
      </c>
      <c r="AD188" s="243" t="s">
        <v>7</v>
      </c>
    </row>
    <row r="189" spans="2:30" ht="39" customHeight="1" x14ac:dyDescent="0.3">
      <c r="B189" s="294"/>
      <c r="C189" s="202" t="str">
        <f t="shared" si="20"/>
        <v/>
      </c>
      <c r="D189" s="913" t="str">
        <f t="shared" si="21"/>
        <v/>
      </c>
      <c r="E189" s="298"/>
      <c r="F189" s="299"/>
      <c r="G189" s="152" t="str">
        <f t="shared" si="22"/>
        <v/>
      </c>
      <c r="H189" s="298"/>
      <c r="I189" s="299"/>
      <c r="J189" s="152" t="str">
        <f t="shared" si="23"/>
        <v/>
      </c>
      <c r="K189" s="298"/>
      <c r="L189" s="299"/>
      <c r="M189" s="152" t="str">
        <f t="shared" si="24"/>
        <v/>
      </c>
      <c r="N189" s="298"/>
      <c r="O189" s="299"/>
      <c r="P189" s="152" t="str">
        <f t="shared" si="25"/>
        <v/>
      </c>
      <c r="Z189" t="str">
        <f t="shared" si="26"/>
        <v>FORFEITURE-COMMODITY (1210)</v>
      </c>
      <c r="AA189" t="s">
        <v>3200</v>
      </c>
      <c r="AB189">
        <v>1210</v>
      </c>
      <c r="AC189" s="243" t="s">
        <v>8</v>
      </c>
      <c r="AD189" s="243" t="s">
        <v>7</v>
      </c>
    </row>
    <row r="190" spans="2:30" ht="39" customHeight="1" x14ac:dyDescent="0.3">
      <c r="B190" s="294"/>
      <c r="C190" s="202" t="str">
        <f t="shared" si="20"/>
        <v/>
      </c>
      <c r="D190" s="913" t="str">
        <f t="shared" si="21"/>
        <v/>
      </c>
      <c r="E190" s="298"/>
      <c r="F190" s="299"/>
      <c r="G190" s="152" t="str">
        <f t="shared" si="22"/>
        <v/>
      </c>
      <c r="H190" s="298"/>
      <c r="I190" s="299"/>
      <c r="J190" s="152" t="str">
        <f t="shared" si="23"/>
        <v/>
      </c>
      <c r="K190" s="298"/>
      <c r="L190" s="299"/>
      <c r="M190" s="152" t="str">
        <f t="shared" si="24"/>
        <v/>
      </c>
      <c r="N190" s="298"/>
      <c r="O190" s="299"/>
      <c r="P190" s="152" t="str">
        <f t="shared" si="25"/>
        <v/>
      </c>
      <c r="Z190" t="str">
        <f t="shared" si="26"/>
        <v>FSFL ARPA LOAN REPAYMENT-NON-AUTOMATED (8282)</v>
      </c>
      <c r="AA190" t="s">
        <v>3357</v>
      </c>
      <c r="AB190">
        <v>8282</v>
      </c>
      <c r="AC190" s="243" t="s">
        <v>8</v>
      </c>
      <c r="AD190" s="243" t="s">
        <v>7</v>
      </c>
    </row>
    <row r="191" spans="2:30" ht="39" customHeight="1" x14ac:dyDescent="0.3">
      <c r="B191" s="294"/>
      <c r="C191" s="202" t="str">
        <f t="shared" si="20"/>
        <v/>
      </c>
      <c r="D191" s="913" t="str">
        <f t="shared" si="21"/>
        <v/>
      </c>
      <c r="E191" s="298"/>
      <c r="F191" s="299"/>
      <c r="G191" s="152" t="str">
        <f t="shared" si="22"/>
        <v/>
      </c>
      <c r="H191" s="298"/>
      <c r="I191" s="299"/>
      <c r="J191" s="152" t="str">
        <f t="shared" si="23"/>
        <v/>
      </c>
      <c r="K191" s="298"/>
      <c r="L191" s="299"/>
      <c r="M191" s="152" t="str">
        <f t="shared" si="24"/>
        <v/>
      </c>
      <c r="N191" s="298"/>
      <c r="O191" s="299"/>
      <c r="P191" s="152" t="str">
        <f t="shared" si="25"/>
        <v/>
      </c>
      <c r="Z191" t="str">
        <f t="shared" si="26"/>
        <v>FSFL NEGATIVE SUBSIDY FINANCING FUND (226)</v>
      </c>
      <c r="AA191" t="s">
        <v>3166</v>
      </c>
      <c r="AB191">
        <v>226</v>
      </c>
      <c r="AC191" s="243" t="s">
        <v>8</v>
      </c>
      <c r="AD191" s="243" t="s">
        <v>7</v>
      </c>
    </row>
    <row r="192" spans="2:30" ht="39" customHeight="1" x14ac:dyDescent="0.3">
      <c r="B192" s="294"/>
      <c r="C192" s="202" t="str">
        <f t="shared" si="20"/>
        <v/>
      </c>
      <c r="D192" s="913" t="str">
        <f t="shared" si="21"/>
        <v/>
      </c>
      <c r="E192" s="298"/>
      <c r="F192" s="299"/>
      <c r="G192" s="152" t="str">
        <f t="shared" si="22"/>
        <v/>
      </c>
      <c r="H192" s="298"/>
      <c r="I192" s="299"/>
      <c r="J192" s="152" t="str">
        <f t="shared" si="23"/>
        <v/>
      </c>
      <c r="K192" s="298"/>
      <c r="L192" s="299"/>
      <c r="M192" s="152" t="str">
        <f t="shared" si="24"/>
        <v/>
      </c>
      <c r="N192" s="298"/>
      <c r="O192" s="299"/>
      <c r="P192" s="152" t="str">
        <f t="shared" si="25"/>
        <v/>
      </c>
      <c r="Z192" t="str">
        <f t="shared" si="26"/>
        <v>FSML NEGATIVE SUBSIDY FINANCING FUND (235)</v>
      </c>
      <c r="AA192" t="s">
        <v>3170</v>
      </c>
      <c r="AB192">
        <v>235</v>
      </c>
      <c r="AC192" s="243" t="s">
        <v>8</v>
      </c>
      <c r="AD192" s="243" t="s">
        <v>7</v>
      </c>
    </row>
    <row r="193" spans="2:30" ht="39" customHeight="1" x14ac:dyDescent="0.3">
      <c r="B193" s="294"/>
      <c r="C193" s="202" t="str">
        <f t="shared" si="20"/>
        <v/>
      </c>
      <c r="D193" s="913" t="str">
        <f t="shared" si="21"/>
        <v/>
      </c>
      <c r="E193" s="298"/>
      <c r="F193" s="299"/>
      <c r="G193" s="152" t="str">
        <f t="shared" si="22"/>
        <v/>
      </c>
      <c r="H193" s="298"/>
      <c r="I193" s="299"/>
      <c r="J193" s="152" t="str">
        <f t="shared" si="23"/>
        <v/>
      </c>
      <c r="K193" s="298"/>
      <c r="L193" s="299"/>
      <c r="M193" s="152" t="str">
        <f t="shared" si="24"/>
        <v/>
      </c>
      <c r="N193" s="298"/>
      <c r="O193" s="299"/>
      <c r="P193" s="152" t="str">
        <f t="shared" si="25"/>
        <v/>
      </c>
      <c r="Z193" t="str">
        <f t="shared" si="26"/>
        <v>GENERAL SALES MANAGER CONTRACT SUPPORT (2859)</v>
      </c>
      <c r="AA193" t="s">
        <v>3242</v>
      </c>
      <c r="AB193">
        <v>2859</v>
      </c>
      <c r="AC193" s="243" t="s">
        <v>8</v>
      </c>
      <c r="AD193" s="243" t="s">
        <v>7</v>
      </c>
    </row>
    <row r="194" spans="2:30" ht="39" customHeight="1" x14ac:dyDescent="0.3">
      <c r="B194" s="294"/>
      <c r="C194" s="202" t="str">
        <f t="shared" si="20"/>
        <v/>
      </c>
      <c r="D194" s="913" t="str">
        <f t="shared" si="21"/>
        <v/>
      </c>
      <c r="E194" s="298"/>
      <c r="F194" s="299"/>
      <c r="G194" s="152" t="str">
        <f t="shared" si="22"/>
        <v/>
      </c>
      <c r="H194" s="298"/>
      <c r="I194" s="299"/>
      <c r="J194" s="152" t="str">
        <f t="shared" si="23"/>
        <v/>
      </c>
      <c r="K194" s="298"/>
      <c r="L194" s="299"/>
      <c r="M194" s="152" t="str">
        <f t="shared" si="24"/>
        <v/>
      </c>
      <c r="N194" s="298"/>
      <c r="O194" s="299"/>
      <c r="P194" s="152" t="str">
        <f t="shared" si="25"/>
        <v/>
      </c>
      <c r="Z194" t="str">
        <f t="shared" si="26"/>
        <v>GEOGRAPHIC DISADVANTAGED PROGRAM (2865)</v>
      </c>
      <c r="AA194" t="s">
        <v>3244</v>
      </c>
      <c r="AB194">
        <v>2865</v>
      </c>
      <c r="AC194" s="243" t="s">
        <v>8</v>
      </c>
      <c r="AD194" s="243" t="s">
        <v>7</v>
      </c>
    </row>
    <row r="195" spans="2:30" ht="39" customHeight="1" x14ac:dyDescent="0.3">
      <c r="B195" s="294"/>
      <c r="C195" s="202" t="str">
        <f t="shared" si="20"/>
        <v/>
      </c>
      <c r="D195" s="913" t="str">
        <f t="shared" si="21"/>
        <v/>
      </c>
      <c r="E195" s="298"/>
      <c r="F195" s="299"/>
      <c r="G195" s="152" t="str">
        <f t="shared" si="22"/>
        <v/>
      </c>
      <c r="H195" s="298"/>
      <c r="I195" s="299"/>
      <c r="J195" s="152" t="str">
        <f t="shared" si="23"/>
        <v/>
      </c>
      <c r="K195" s="298"/>
      <c r="L195" s="299"/>
      <c r="M195" s="152" t="str">
        <f t="shared" si="24"/>
        <v/>
      </c>
      <c r="N195" s="298"/>
      <c r="O195" s="299"/>
      <c r="P195" s="152" t="str">
        <f t="shared" si="25"/>
        <v/>
      </c>
      <c r="Z195" t="str">
        <f t="shared" si="26"/>
        <v>GEOGRAPHIC DISADVANTAGED PROGRAM (2874)</v>
      </c>
      <c r="AA195" t="s">
        <v>3244</v>
      </c>
      <c r="AB195">
        <v>2874</v>
      </c>
      <c r="AC195" s="243" t="s">
        <v>8</v>
      </c>
      <c r="AD195" s="243" t="s">
        <v>7</v>
      </c>
    </row>
    <row r="196" spans="2:30" ht="39" customHeight="1" x14ac:dyDescent="0.3">
      <c r="B196" s="294"/>
      <c r="C196" s="202" t="str">
        <f t="shared" si="20"/>
        <v/>
      </c>
      <c r="D196" s="913" t="str">
        <f t="shared" si="21"/>
        <v/>
      </c>
      <c r="E196" s="298"/>
      <c r="F196" s="299"/>
      <c r="G196" s="152" t="str">
        <f t="shared" si="22"/>
        <v/>
      </c>
      <c r="H196" s="298"/>
      <c r="I196" s="299"/>
      <c r="J196" s="152" t="str">
        <f t="shared" si="23"/>
        <v/>
      </c>
      <c r="K196" s="298"/>
      <c r="L196" s="299"/>
      <c r="M196" s="152" t="str">
        <f t="shared" si="24"/>
        <v/>
      </c>
      <c r="N196" s="298"/>
      <c r="O196" s="299"/>
      <c r="P196" s="152" t="str">
        <f t="shared" si="25"/>
        <v/>
      </c>
      <c r="Z196" t="str">
        <f t="shared" si="26"/>
        <v>GIS SUPPORT AND MODERNIZATION (6052)</v>
      </c>
      <c r="AA196" t="s">
        <v>3313</v>
      </c>
      <c r="AB196">
        <v>6052</v>
      </c>
      <c r="AC196" s="243" t="s">
        <v>8</v>
      </c>
      <c r="AD196" s="243" t="s">
        <v>7</v>
      </c>
    </row>
    <row r="197" spans="2:30" ht="39" customHeight="1" x14ac:dyDescent="0.3">
      <c r="B197" s="294"/>
      <c r="C197" s="202" t="str">
        <f t="shared" si="20"/>
        <v/>
      </c>
      <c r="D197" s="913" t="str">
        <f t="shared" si="21"/>
        <v/>
      </c>
      <c r="E197" s="298"/>
      <c r="F197" s="299"/>
      <c r="G197" s="152" t="str">
        <f t="shared" si="22"/>
        <v/>
      </c>
      <c r="H197" s="298"/>
      <c r="I197" s="299"/>
      <c r="J197" s="152" t="str">
        <f t="shared" si="23"/>
        <v/>
      </c>
      <c r="K197" s="298"/>
      <c r="L197" s="299"/>
      <c r="M197" s="152" t="str">
        <f t="shared" si="24"/>
        <v/>
      </c>
      <c r="N197" s="298"/>
      <c r="O197" s="299"/>
      <c r="P197" s="152" t="str">
        <f t="shared" si="25"/>
        <v/>
      </c>
      <c r="Z197" t="str">
        <f t="shared" si="26"/>
        <v>GRADUATED PAYMENT REDUCTION (1120)</v>
      </c>
      <c r="AA197" t="s">
        <v>3198</v>
      </c>
      <c r="AB197">
        <v>1120</v>
      </c>
      <c r="AC197" s="243" t="s">
        <v>8</v>
      </c>
      <c r="AD197" s="243" t="s">
        <v>7</v>
      </c>
    </row>
    <row r="198" spans="2:30" ht="39" customHeight="1" x14ac:dyDescent="0.3">
      <c r="B198" s="294"/>
      <c r="C198" s="202" t="str">
        <f t="shared" si="20"/>
        <v/>
      </c>
      <c r="D198" s="913" t="str">
        <f t="shared" si="21"/>
        <v/>
      </c>
      <c r="E198" s="298"/>
      <c r="F198" s="299"/>
      <c r="G198" s="152" t="str">
        <f t="shared" si="22"/>
        <v/>
      </c>
      <c r="H198" s="298"/>
      <c r="I198" s="299"/>
      <c r="J198" s="152" t="str">
        <f t="shared" si="23"/>
        <v/>
      </c>
      <c r="K198" s="298"/>
      <c r="L198" s="299"/>
      <c r="M198" s="152" t="str">
        <f t="shared" si="24"/>
        <v/>
      </c>
      <c r="N198" s="298"/>
      <c r="O198" s="299"/>
      <c r="P198" s="152" t="str">
        <f t="shared" si="25"/>
        <v/>
      </c>
      <c r="Z198" t="str">
        <f t="shared" si="26"/>
        <v>GRAZE OUT THRU WEB BASED ELDP (5262)</v>
      </c>
      <c r="AA198" t="s">
        <v>3303</v>
      </c>
      <c r="AB198">
        <v>5262</v>
      </c>
      <c r="AC198" s="243" t="s">
        <v>8</v>
      </c>
      <c r="AD198" s="243" t="s">
        <v>7</v>
      </c>
    </row>
    <row r="199" spans="2:30" ht="39" customHeight="1" x14ac:dyDescent="0.3">
      <c r="B199" s="294"/>
      <c r="C199" s="202" t="str">
        <f t="shared" si="20"/>
        <v/>
      </c>
      <c r="D199" s="913" t="str">
        <f t="shared" si="21"/>
        <v/>
      </c>
      <c r="E199" s="298"/>
      <c r="F199" s="299"/>
      <c r="G199" s="152" t="str">
        <f t="shared" si="22"/>
        <v/>
      </c>
      <c r="H199" s="298"/>
      <c r="I199" s="299"/>
      <c r="J199" s="152" t="str">
        <f t="shared" si="23"/>
        <v/>
      </c>
      <c r="K199" s="298"/>
      <c r="L199" s="299"/>
      <c r="M199" s="152" t="str">
        <f t="shared" si="24"/>
        <v/>
      </c>
      <c r="N199" s="298"/>
      <c r="O199" s="299"/>
      <c r="P199" s="152" t="str">
        <f t="shared" si="25"/>
        <v/>
      </c>
      <c r="Z199" t="str">
        <f t="shared" si="26"/>
        <v>HAY GRAZING (6390)</v>
      </c>
      <c r="AA199" t="s">
        <v>3320</v>
      </c>
      <c r="AB199">
        <v>6390</v>
      </c>
      <c r="AC199" s="243" t="s">
        <v>8</v>
      </c>
      <c r="AD199" s="243" t="s">
        <v>7</v>
      </c>
    </row>
    <row r="200" spans="2:30" ht="39" customHeight="1" x14ac:dyDescent="0.3">
      <c r="B200" s="294"/>
      <c r="C200" s="202" t="str">
        <f t="shared" si="20"/>
        <v/>
      </c>
      <c r="D200" s="913" t="str">
        <f t="shared" si="21"/>
        <v/>
      </c>
      <c r="E200" s="298"/>
      <c r="F200" s="299"/>
      <c r="G200" s="152" t="str">
        <f t="shared" si="22"/>
        <v/>
      </c>
      <c r="H200" s="298"/>
      <c r="I200" s="299"/>
      <c r="J200" s="152" t="str">
        <f t="shared" si="23"/>
        <v/>
      </c>
      <c r="K200" s="298"/>
      <c r="L200" s="299"/>
      <c r="M200" s="152" t="str">
        <f t="shared" si="24"/>
        <v/>
      </c>
      <c r="N200" s="298"/>
      <c r="O200" s="299"/>
      <c r="P200" s="152" t="str">
        <f t="shared" si="25"/>
        <v/>
      </c>
      <c r="Q200">
        <f>IF(B200="",2,20)</f>
        <v>2</v>
      </c>
      <c r="Z200" t="str">
        <f t="shared" si="26"/>
        <v>HAY GRAZING, MANAGED (6395)</v>
      </c>
      <c r="AA200" t="s">
        <v>3321</v>
      </c>
      <c r="AB200">
        <v>6395</v>
      </c>
      <c r="AC200" s="243" t="s">
        <v>8</v>
      </c>
      <c r="AD200" s="243" t="s">
        <v>7</v>
      </c>
    </row>
    <row r="201" spans="2:30" ht="39" customHeight="1" x14ac:dyDescent="0.3">
      <c r="B201" s="294"/>
      <c r="C201" s="202" t="str">
        <f t="shared" si="20"/>
        <v/>
      </c>
      <c r="D201" s="913" t="str">
        <f t="shared" si="21"/>
        <v/>
      </c>
      <c r="E201" s="298"/>
      <c r="F201" s="299"/>
      <c r="G201" s="152" t="str">
        <f t="shared" si="22"/>
        <v/>
      </c>
      <c r="H201" s="298"/>
      <c r="I201" s="299"/>
      <c r="J201" s="152" t="str">
        <f t="shared" si="23"/>
        <v/>
      </c>
      <c r="K201" s="298"/>
      <c r="L201" s="299"/>
      <c r="M201" s="152" t="str">
        <f t="shared" si="24"/>
        <v/>
      </c>
      <c r="N201" s="298"/>
      <c r="O201" s="299"/>
      <c r="P201" s="152" t="str">
        <f t="shared" si="25"/>
        <v/>
      </c>
      <c r="Z201" t="str">
        <f t="shared" si="26"/>
        <v>HAZ WASTE REM MISSOURI DEPT NATURAL RES (7668)</v>
      </c>
      <c r="AA201" t="s">
        <v>3332</v>
      </c>
      <c r="AB201">
        <v>7668</v>
      </c>
      <c r="AC201" s="243" t="s">
        <v>8</v>
      </c>
      <c r="AD201" s="243" t="s">
        <v>7</v>
      </c>
    </row>
    <row r="202" spans="2:30" ht="39" customHeight="1" x14ac:dyDescent="0.3">
      <c r="B202" s="294"/>
      <c r="C202" s="202" t="str">
        <f t="shared" si="20"/>
        <v/>
      </c>
      <c r="D202" s="913" t="str">
        <f t="shared" si="21"/>
        <v/>
      </c>
      <c r="E202" s="298"/>
      <c r="F202" s="299"/>
      <c r="G202" s="152" t="str">
        <f t="shared" si="22"/>
        <v/>
      </c>
      <c r="H202" s="298"/>
      <c r="I202" s="299"/>
      <c r="J202" s="152" t="str">
        <f t="shared" si="23"/>
        <v/>
      </c>
      <c r="K202" s="298"/>
      <c r="L202" s="299"/>
      <c r="M202" s="152" t="str">
        <f t="shared" si="24"/>
        <v/>
      </c>
      <c r="N202" s="298"/>
      <c r="O202" s="299"/>
      <c r="P202" s="152" t="str">
        <f t="shared" si="25"/>
        <v/>
      </c>
      <c r="Z202" t="str">
        <f t="shared" si="26"/>
        <v>HAZ WASTE REM NEBRASKA DEPT ENVIR QUAL (7669)</v>
      </c>
      <c r="AA202" t="s">
        <v>3333</v>
      </c>
      <c r="AB202">
        <v>7669</v>
      </c>
      <c r="AC202" s="243" t="s">
        <v>8</v>
      </c>
      <c r="AD202" s="243" t="s">
        <v>7</v>
      </c>
    </row>
    <row r="203" spans="2:30" ht="39" customHeight="1" x14ac:dyDescent="0.3">
      <c r="B203" s="294"/>
      <c r="C203" s="202" t="str">
        <f t="shared" si="20"/>
        <v/>
      </c>
      <c r="D203" s="913" t="str">
        <f t="shared" si="21"/>
        <v/>
      </c>
      <c r="E203" s="298"/>
      <c r="F203" s="299"/>
      <c r="G203" s="152" t="str">
        <f t="shared" si="22"/>
        <v/>
      </c>
      <c r="H203" s="298"/>
      <c r="I203" s="299"/>
      <c r="J203" s="152" t="str">
        <f t="shared" si="23"/>
        <v/>
      </c>
      <c r="K203" s="298"/>
      <c r="L203" s="299"/>
      <c r="M203" s="152" t="str">
        <f t="shared" si="24"/>
        <v/>
      </c>
      <c r="N203" s="298"/>
      <c r="O203" s="299"/>
      <c r="P203" s="152" t="str">
        <f t="shared" si="25"/>
        <v/>
      </c>
      <c r="Z203" t="str">
        <f t="shared" si="26"/>
        <v>HAZ WASTE REM-KANSAS DEPT NATURAL RES (7667)</v>
      </c>
      <c r="AA203" t="s">
        <v>3331</v>
      </c>
      <c r="AB203">
        <v>7667</v>
      </c>
      <c r="AC203" s="243" t="s">
        <v>8</v>
      </c>
      <c r="AD203" s="243" t="s">
        <v>7</v>
      </c>
    </row>
    <row r="204" spans="2:30" ht="39" customHeight="1" x14ac:dyDescent="0.3">
      <c r="B204" s="294"/>
      <c r="C204" s="202" t="str">
        <f t="shared" ref="C204:C216" si="27">_xlfn.IFNA(VLOOKUP(B204,$Z$14:$AE$300,4,FALSE),"")</f>
        <v/>
      </c>
      <c r="D204" s="913" t="str">
        <f t="shared" ref="D204:D216" si="28">_xlfn.IFNA(VLOOKUP(B204,$Z$14:$AE$300,5,FALSE),"")</f>
        <v/>
      </c>
      <c r="E204" s="298"/>
      <c r="F204" s="299"/>
      <c r="G204" s="152" t="str">
        <f t="shared" ref="G204:G216" si="29">IF(E204="","",MAX(0,E204-F204))</f>
        <v/>
      </c>
      <c r="H204" s="298"/>
      <c r="I204" s="299"/>
      <c r="J204" s="152" t="str">
        <f t="shared" ref="J204:J216" si="30">IF(H204="","",MAX(0,H204-I204))</f>
        <v/>
      </c>
      <c r="K204" s="298"/>
      <c r="L204" s="299"/>
      <c r="M204" s="152" t="str">
        <f t="shared" ref="M204:M216" si="31">IF(K204="","",MAX(0,K204-L204))</f>
        <v/>
      </c>
      <c r="N204" s="298"/>
      <c r="O204" s="299"/>
      <c r="P204" s="152" t="str">
        <f t="shared" ref="P204:P216" si="32">IF(N204="","",MAX(0,N204-O204))</f>
        <v/>
      </c>
      <c r="Z204" t="str">
        <f t="shared" si="26"/>
        <v>HAZARDOUS WASTE JUDGEMENT INTEREST (7671)</v>
      </c>
      <c r="AA204" t="s">
        <v>3335</v>
      </c>
      <c r="AB204">
        <v>7671</v>
      </c>
      <c r="AC204" s="243" t="s">
        <v>8</v>
      </c>
      <c r="AD204" s="243" t="s">
        <v>7</v>
      </c>
    </row>
    <row r="205" spans="2:30" ht="39" customHeight="1" x14ac:dyDescent="0.3">
      <c r="B205" s="294"/>
      <c r="C205" s="202" t="str">
        <f t="shared" si="27"/>
        <v/>
      </c>
      <c r="D205" s="913" t="str">
        <f t="shared" si="28"/>
        <v/>
      </c>
      <c r="E205" s="298"/>
      <c r="F205" s="299"/>
      <c r="G205" s="152" t="str">
        <f t="shared" si="29"/>
        <v/>
      </c>
      <c r="H205" s="298"/>
      <c r="I205" s="299"/>
      <c r="J205" s="152" t="str">
        <f t="shared" si="30"/>
        <v/>
      </c>
      <c r="K205" s="298"/>
      <c r="L205" s="299"/>
      <c r="M205" s="152" t="str">
        <f t="shared" si="31"/>
        <v/>
      </c>
      <c r="N205" s="298"/>
      <c r="O205" s="299"/>
      <c r="P205" s="152" t="str">
        <f t="shared" si="32"/>
        <v/>
      </c>
      <c r="Z205" t="str">
        <f t="shared" si="26"/>
        <v>HAZARDOUS WASTE JUDGEMENT SETTLEMENT (7670)</v>
      </c>
      <c r="AA205" t="s">
        <v>3334</v>
      </c>
      <c r="AB205">
        <v>7670</v>
      </c>
      <c r="AC205" s="243" t="s">
        <v>8</v>
      </c>
      <c r="AD205" s="243" t="s">
        <v>7</v>
      </c>
    </row>
    <row r="206" spans="2:30" ht="39" customHeight="1" x14ac:dyDescent="0.3">
      <c r="B206" s="294"/>
      <c r="C206" s="202" t="str">
        <f t="shared" si="27"/>
        <v/>
      </c>
      <c r="D206" s="913" t="str">
        <f t="shared" si="28"/>
        <v/>
      </c>
      <c r="E206" s="298"/>
      <c r="F206" s="299"/>
      <c r="G206" s="152" t="str">
        <f t="shared" si="29"/>
        <v/>
      </c>
      <c r="H206" s="298"/>
      <c r="I206" s="299"/>
      <c r="J206" s="152" t="str">
        <f t="shared" si="30"/>
        <v/>
      </c>
      <c r="K206" s="298"/>
      <c r="L206" s="299"/>
      <c r="M206" s="152" t="str">
        <f t="shared" si="31"/>
        <v/>
      </c>
      <c r="N206" s="298"/>
      <c r="O206" s="299"/>
      <c r="P206" s="152" t="str">
        <f t="shared" si="32"/>
        <v/>
      </c>
      <c r="Z206" t="str">
        <f t="shared" si="26"/>
        <v>HAZARDOUS WASTE TREATMENT SYSTEMS (7662)</v>
      </c>
      <c r="AA206" t="s">
        <v>3329</v>
      </c>
      <c r="AB206">
        <v>7662</v>
      </c>
      <c r="AC206" s="243" t="s">
        <v>8</v>
      </c>
      <c r="AD206" s="243" t="s">
        <v>7</v>
      </c>
    </row>
    <row r="207" spans="2:30" ht="39" customHeight="1" x14ac:dyDescent="0.3">
      <c r="B207" s="294"/>
      <c r="C207" s="202" t="str">
        <f t="shared" si="27"/>
        <v/>
      </c>
      <c r="D207" s="913" t="str">
        <f t="shared" si="28"/>
        <v/>
      </c>
      <c r="E207" s="298"/>
      <c r="F207" s="299"/>
      <c r="G207" s="152" t="str">
        <f t="shared" si="29"/>
        <v/>
      </c>
      <c r="H207" s="298"/>
      <c r="I207" s="299"/>
      <c r="J207" s="152" t="str">
        <f t="shared" si="30"/>
        <v/>
      </c>
      <c r="K207" s="298"/>
      <c r="L207" s="299"/>
      <c r="M207" s="152" t="str">
        <f t="shared" si="31"/>
        <v/>
      </c>
      <c r="N207" s="298"/>
      <c r="O207" s="299"/>
      <c r="P207" s="152" t="str">
        <f t="shared" si="32"/>
        <v/>
      </c>
      <c r="Z207" t="str">
        <f t="shared" si="26"/>
        <v>HISTORIC PRESERVATION COMPLIANCE (6033)</v>
      </c>
      <c r="AA207" t="s">
        <v>3308</v>
      </c>
      <c r="AB207">
        <v>6033</v>
      </c>
      <c r="AC207" s="243" t="s">
        <v>8</v>
      </c>
      <c r="AD207" s="243" t="s">
        <v>7</v>
      </c>
    </row>
    <row r="208" spans="2:30" ht="39" customHeight="1" x14ac:dyDescent="0.3">
      <c r="B208" s="294"/>
      <c r="C208" s="202" t="str">
        <f t="shared" si="27"/>
        <v/>
      </c>
      <c r="D208" s="913" t="str">
        <f t="shared" si="28"/>
        <v/>
      </c>
      <c r="E208" s="298"/>
      <c r="F208" s="299"/>
      <c r="G208" s="152" t="str">
        <f t="shared" si="29"/>
        <v/>
      </c>
      <c r="H208" s="298"/>
      <c r="I208" s="299"/>
      <c r="J208" s="152" t="str">
        <f t="shared" si="30"/>
        <v/>
      </c>
      <c r="K208" s="298"/>
      <c r="L208" s="299"/>
      <c r="M208" s="152" t="str">
        <f t="shared" si="31"/>
        <v/>
      </c>
      <c r="N208" s="298"/>
      <c r="O208" s="299"/>
      <c r="P208" s="152" t="str">
        <f t="shared" si="32"/>
        <v/>
      </c>
      <c r="Z208" t="str">
        <f t="shared" si="26"/>
        <v>INDEMNITY PAYMENT - DAIRY (7900)</v>
      </c>
      <c r="AA208" t="s">
        <v>3342</v>
      </c>
      <c r="AB208">
        <v>7900</v>
      </c>
      <c r="AC208" s="243" t="s">
        <v>8</v>
      </c>
      <c r="AD208" s="243" t="s">
        <v>7</v>
      </c>
    </row>
    <row r="209" spans="2:30" ht="39" customHeight="1" x14ac:dyDescent="0.3">
      <c r="B209" s="294"/>
      <c r="C209" s="202" t="str">
        <f t="shared" si="27"/>
        <v/>
      </c>
      <c r="D209" s="913" t="str">
        <f t="shared" si="28"/>
        <v/>
      </c>
      <c r="E209" s="298"/>
      <c r="F209" s="299"/>
      <c r="G209" s="152" t="str">
        <f t="shared" si="29"/>
        <v/>
      </c>
      <c r="H209" s="298"/>
      <c r="I209" s="299"/>
      <c r="J209" s="152" t="str">
        <f t="shared" si="30"/>
        <v/>
      </c>
      <c r="K209" s="298"/>
      <c r="L209" s="299"/>
      <c r="M209" s="152" t="str">
        <f t="shared" si="31"/>
        <v/>
      </c>
      <c r="N209" s="298"/>
      <c r="O209" s="299"/>
      <c r="P209" s="152" t="str">
        <f t="shared" si="32"/>
        <v/>
      </c>
      <c r="Z209" t="str">
        <f t="shared" si="26"/>
        <v>INTEREST - COTTON, SPECIAL LOAN (9400)</v>
      </c>
      <c r="AA209" t="s">
        <v>3399</v>
      </c>
      <c r="AB209">
        <v>9400</v>
      </c>
      <c r="AC209" s="243" t="s">
        <v>8</v>
      </c>
      <c r="AD209" s="243" t="s">
        <v>7</v>
      </c>
    </row>
    <row r="210" spans="2:30" ht="39" customHeight="1" x14ac:dyDescent="0.3">
      <c r="B210" s="294"/>
      <c r="C210" s="202" t="str">
        <f t="shared" si="27"/>
        <v/>
      </c>
      <c r="D210" s="913" t="str">
        <f t="shared" si="28"/>
        <v/>
      </c>
      <c r="E210" s="298"/>
      <c r="F210" s="299"/>
      <c r="G210" s="152" t="str">
        <f t="shared" si="29"/>
        <v/>
      </c>
      <c r="H210" s="298"/>
      <c r="I210" s="299"/>
      <c r="J210" s="152" t="str">
        <f t="shared" si="30"/>
        <v/>
      </c>
      <c r="K210" s="298"/>
      <c r="L210" s="299"/>
      <c r="M210" s="152" t="str">
        <f t="shared" si="31"/>
        <v/>
      </c>
      <c r="N210" s="298"/>
      <c r="O210" s="299"/>
      <c r="P210" s="152" t="str">
        <f t="shared" si="32"/>
        <v/>
      </c>
      <c r="Z210" t="str">
        <f t="shared" ref="Z210:Z273" si="33">TRIM(AA210)&amp;" ("&amp;AB210&amp;")"</f>
        <v>INTERNATIONAL FOOD AID CONFERENCE (7864)</v>
      </c>
      <c r="AA210" t="s">
        <v>3341</v>
      </c>
      <c r="AB210">
        <v>7864</v>
      </c>
      <c r="AC210" s="243" t="s">
        <v>8</v>
      </c>
      <c r="AD210" s="243" t="s">
        <v>7</v>
      </c>
    </row>
    <row r="211" spans="2:30" ht="39" customHeight="1" x14ac:dyDescent="0.3">
      <c r="B211" s="294"/>
      <c r="C211" s="202" t="str">
        <f t="shared" si="27"/>
        <v/>
      </c>
      <c r="D211" s="913" t="str">
        <f t="shared" si="28"/>
        <v/>
      </c>
      <c r="E211" s="298"/>
      <c r="F211" s="299"/>
      <c r="G211" s="152" t="str">
        <f t="shared" si="29"/>
        <v/>
      </c>
      <c r="H211" s="298"/>
      <c r="I211" s="299"/>
      <c r="J211" s="152" t="str">
        <f t="shared" si="30"/>
        <v/>
      </c>
      <c r="K211" s="298"/>
      <c r="L211" s="299"/>
      <c r="M211" s="152" t="str">
        <f t="shared" si="31"/>
        <v/>
      </c>
      <c r="N211" s="298"/>
      <c r="O211" s="299"/>
      <c r="P211" s="152" t="str">
        <f t="shared" si="32"/>
        <v/>
      </c>
      <c r="Z211" t="str">
        <f t="shared" si="33"/>
        <v>LDP ACRS WIRES (5214)</v>
      </c>
      <c r="AA211" t="s">
        <v>3299</v>
      </c>
      <c r="AB211">
        <v>5214</v>
      </c>
      <c r="AC211" s="243" t="s">
        <v>8</v>
      </c>
      <c r="AD211" s="243" t="s">
        <v>7</v>
      </c>
    </row>
    <row r="212" spans="2:30" ht="39" customHeight="1" x14ac:dyDescent="0.3">
      <c r="B212" s="294"/>
      <c r="C212" s="202" t="str">
        <f t="shared" si="27"/>
        <v/>
      </c>
      <c r="D212" s="913" t="str">
        <f t="shared" si="28"/>
        <v/>
      </c>
      <c r="E212" s="298"/>
      <c r="F212" s="299"/>
      <c r="G212" s="152" t="str">
        <f t="shared" si="29"/>
        <v/>
      </c>
      <c r="H212" s="298"/>
      <c r="I212" s="299"/>
      <c r="J212" s="152" t="str">
        <f t="shared" si="30"/>
        <v/>
      </c>
      <c r="K212" s="298"/>
      <c r="L212" s="299"/>
      <c r="M212" s="152" t="str">
        <f t="shared" si="31"/>
        <v/>
      </c>
      <c r="N212" s="298"/>
      <c r="O212" s="299"/>
      <c r="P212" s="152" t="str">
        <f t="shared" si="32"/>
        <v/>
      </c>
      <c r="Z212" t="str">
        <f t="shared" si="33"/>
        <v>LIQUIDATED DAMAGES - CRP (7300)</v>
      </c>
      <c r="AA212" t="s">
        <v>3326</v>
      </c>
      <c r="AB212">
        <v>7300</v>
      </c>
      <c r="AC212" s="243" t="s">
        <v>8</v>
      </c>
      <c r="AD212" s="243" t="s">
        <v>7</v>
      </c>
    </row>
    <row r="213" spans="2:30" ht="39" customHeight="1" x14ac:dyDescent="0.3">
      <c r="B213" s="294"/>
      <c r="C213" s="202" t="str">
        <f t="shared" si="27"/>
        <v/>
      </c>
      <c r="D213" s="913" t="str">
        <f t="shared" si="28"/>
        <v/>
      </c>
      <c r="E213" s="298"/>
      <c r="F213" s="299"/>
      <c r="G213" s="152" t="str">
        <f t="shared" si="29"/>
        <v/>
      </c>
      <c r="H213" s="298"/>
      <c r="I213" s="299"/>
      <c r="J213" s="152" t="str">
        <f t="shared" si="30"/>
        <v/>
      </c>
      <c r="K213" s="298"/>
      <c r="L213" s="299"/>
      <c r="M213" s="152" t="str">
        <f t="shared" si="31"/>
        <v/>
      </c>
      <c r="N213" s="298"/>
      <c r="O213" s="299"/>
      <c r="P213" s="152" t="str">
        <f t="shared" si="32"/>
        <v/>
      </c>
      <c r="Z213" t="str">
        <f t="shared" si="33"/>
        <v>LIQUIDATED DAMAGES - NON-INSURED ASSIST (6995)</v>
      </c>
      <c r="AA213" t="s">
        <v>3325</v>
      </c>
      <c r="AB213">
        <v>6995</v>
      </c>
      <c r="AC213" s="243" t="s">
        <v>8</v>
      </c>
      <c r="AD213" s="243" t="s">
        <v>7</v>
      </c>
    </row>
    <row r="214" spans="2:30" ht="39" customHeight="1" x14ac:dyDescent="0.3">
      <c r="B214" s="294"/>
      <c r="C214" s="202" t="str">
        <f t="shared" si="27"/>
        <v/>
      </c>
      <c r="D214" s="913" t="str">
        <f t="shared" si="28"/>
        <v/>
      </c>
      <c r="E214" s="298"/>
      <c r="F214" s="299"/>
      <c r="G214" s="152" t="str">
        <f t="shared" si="29"/>
        <v/>
      </c>
      <c r="H214" s="298"/>
      <c r="I214" s="299"/>
      <c r="J214" s="152" t="str">
        <f t="shared" si="30"/>
        <v/>
      </c>
      <c r="K214" s="298"/>
      <c r="L214" s="299"/>
      <c r="M214" s="152" t="str">
        <f t="shared" si="31"/>
        <v/>
      </c>
      <c r="N214" s="298"/>
      <c r="O214" s="299"/>
      <c r="P214" s="152" t="str">
        <f t="shared" si="32"/>
        <v/>
      </c>
      <c r="Z214" t="str">
        <f t="shared" si="33"/>
        <v>LIVESTOCK FORAGE PROGRAM (2835)</v>
      </c>
      <c r="AA214" t="s">
        <v>3229</v>
      </c>
      <c r="AB214">
        <v>2835</v>
      </c>
      <c r="AC214" s="243" t="s">
        <v>8</v>
      </c>
      <c r="AD214" s="243" t="s">
        <v>7</v>
      </c>
    </row>
    <row r="215" spans="2:30" ht="39" customHeight="1" x14ac:dyDescent="0.3">
      <c r="B215" s="294"/>
      <c r="C215" s="202" t="str">
        <f t="shared" si="27"/>
        <v/>
      </c>
      <c r="D215" s="913" t="str">
        <f t="shared" si="28"/>
        <v/>
      </c>
      <c r="E215" s="298"/>
      <c r="F215" s="299"/>
      <c r="G215" s="152" t="str">
        <f t="shared" si="29"/>
        <v/>
      </c>
      <c r="H215" s="298"/>
      <c r="I215" s="299"/>
      <c r="J215" s="152" t="str">
        <f t="shared" si="30"/>
        <v/>
      </c>
      <c r="K215" s="298"/>
      <c r="L215" s="299"/>
      <c r="M215" s="152" t="str">
        <f t="shared" si="31"/>
        <v/>
      </c>
      <c r="N215" s="298"/>
      <c r="O215" s="299"/>
      <c r="P215" s="152" t="str">
        <f t="shared" si="32"/>
        <v/>
      </c>
      <c r="Z215" t="str">
        <f t="shared" si="33"/>
        <v>LIVESTOCK INDEMINITY PAYMENTS PROGRAM (2832)</v>
      </c>
      <c r="AA215" t="s">
        <v>3228</v>
      </c>
      <c r="AB215">
        <v>2832</v>
      </c>
      <c r="AC215" s="243" t="s">
        <v>8</v>
      </c>
      <c r="AD215" s="243" t="s">
        <v>7</v>
      </c>
    </row>
    <row r="216" spans="2:30" ht="39" customHeight="1" thickBot="1" x14ac:dyDescent="0.35">
      <c r="B216" s="295"/>
      <c r="C216" s="244" t="str">
        <f t="shared" si="27"/>
        <v/>
      </c>
      <c r="D216" s="915" t="str">
        <f t="shared" si="28"/>
        <v/>
      </c>
      <c r="E216" s="298"/>
      <c r="F216" s="299"/>
      <c r="G216" s="152" t="str">
        <f t="shared" si="29"/>
        <v/>
      </c>
      <c r="H216" s="298"/>
      <c r="I216" s="299"/>
      <c r="J216" s="152" t="str">
        <f t="shared" si="30"/>
        <v/>
      </c>
      <c r="K216" s="298"/>
      <c r="L216" s="299"/>
      <c r="M216" s="152" t="str">
        <f t="shared" si="31"/>
        <v/>
      </c>
      <c r="N216" s="298"/>
      <c r="O216" s="299"/>
      <c r="P216" s="152" t="str">
        <f t="shared" si="32"/>
        <v/>
      </c>
      <c r="Z216" t="str">
        <f t="shared" si="33"/>
        <v>LOAD IN CHARGES - PEANUTS (5285)</v>
      </c>
      <c r="AA216" t="s">
        <v>3304</v>
      </c>
      <c r="AB216">
        <v>5285</v>
      </c>
      <c r="AC216" s="243" t="s">
        <v>8</v>
      </c>
      <c r="AD216" s="243" t="s">
        <v>7</v>
      </c>
    </row>
    <row r="217" spans="2:30" x14ac:dyDescent="0.3">
      <c r="Z217" t="str">
        <f t="shared" si="33"/>
        <v>LOAN DEFICIENCY - BARLEY (5202)</v>
      </c>
      <c r="AA217" t="s">
        <v>3297</v>
      </c>
      <c r="AB217">
        <v>5202</v>
      </c>
      <c r="AC217" s="243" t="s">
        <v>8</v>
      </c>
      <c r="AD217" s="243" t="s">
        <v>7</v>
      </c>
    </row>
    <row r="218" spans="2:30" x14ac:dyDescent="0.3">
      <c r="Z218" t="str">
        <f t="shared" si="33"/>
        <v>LOAN DEFICIENCY - CORN (5215)</v>
      </c>
      <c r="AA218" t="s">
        <v>3300</v>
      </c>
      <c r="AB218">
        <v>5215</v>
      </c>
      <c r="AC218" s="243" t="s">
        <v>8</v>
      </c>
      <c r="AD218" s="243" t="s">
        <v>7</v>
      </c>
    </row>
    <row r="219" spans="2:30" x14ac:dyDescent="0.3">
      <c r="Z219" t="str">
        <f t="shared" si="33"/>
        <v>LOAN DEFICIENCY - LENTILS, DRY (5205)</v>
      </c>
      <c r="AA219" t="s">
        <v>3298</v>
      </c>
      <c r="AB219">
        <v>5205</v>
      </c>
      <c r="AC219" s="243" t="s">
        <v>8</v>
      </c>
      <c r="AD219" s="243" t="s">
        <v>7</v>
      </c>
    </row>
    <row r="220" spans="2:30" x14ac:dyDescent="0.3">
      <c r="Z220" t="str">
        <f t="shared" si="33"/>
        <v>MAL - ASSESSMENT FEE DUE (1074)</v>
      </c>
      <c r="AA220" t="s">
        <v>3195</v>
      </c>
      <c r="AB220">
        <v>1074</v>
      </c>
      <c r="AC220" s="243" t="s">
        <v>8</v>
      </c>
      <c r="AD220" s="243" t="s">
        <v>7</v>
      </c>
    </row>
    <row r="221" spans="2:30" x14ac:dyDescent="0.3">
      <c r="Z221" t="str">
        <f t="shared" si="33"/>
        <v>MAL - ASSESSMENT FEE DUE (1080)</v>
      </c>
      <c r="AA221" t="s">
        <v>3195</v>
      </c>
      <c r="AB221">
        <v>1080</v>
      </c>
      <c r="AC221" s="243" t="s">
        <v>8</v>
      </c>
      <c r="AD221" s="243" t="s">
        <v>7</v>
      </c>
    </row>
    <row r="222" spans="2:30" x14ac:dyDescent="0.3">
      <c r="Z222" t="str">
        <f t="shared" si="33"/>
        <v>MAL - LOAN SETTLEMENT (1067)</v>
      </c>
      <c r="AA222" t="s">
        <v>3156</v>
      </c>
      <c r="AB222">
        <v>1067</v>
      </c>
      <c r="AC222" s="243" t="s">
        <v>8</v>
      </c>
      <c r="AD222" s="243" t="s">
        <v>7</v>
      </c>
    </row>
    <row r="223" spans="2:30" x14ac:dyDescent="0.3">
      <c r="Z223" t="str">
        <f t="shared" si="33"/>
        <v>MAL - LOAN SETTLEMENT (70)</v>
      </c>
      <c r="AA223" t="s">
        <v>3156</v>
      </c>
      <c r="AB223">
        <v>70</v>
      </c>
      <c r="AC223" s="243" t="s">
        <v>8</v>
      </c>
      <c r="AD223" s="243" t="s">
        <v>7</v>
      </c>
    </row>
    <row r="224" spans="2:30" x14ac:dyDescent="0.3">
      <c r="Z224" t="str">
        <f t="shared" si="33"/>
        <v>MAL - VIOLATIONS (1090)</v>
      </c>
      <c r="AA224" t="s">
        <v>3196</v>
      </c>
      <c r="AB224">
        <v>1090</v>
      </c>
      <c r="AC224" s="243" t="s">
        <v>8</v>
      </c>
      <c r="AD224" s="243" t="s">
        <v>7</v>
      </c>
    </row>
    <row r="225" spans="26:30" x14ac:dyDescent="0.3">
      <c r="Z225" t="str">
        <f t="shared" si="33"/>
        <v>MAL ACRS WIRES (1403)</v>
      </c>
      <c r="AA225" t="s">
        <v>3203</v>
      </c>
      <c r="AB225">
        <v>1403</v>
      </c>
      <c r="AC225" s="243" t="s">
        <v>8</v>
      </c>
      <c r="AD225" s="243" t="s">
        <v>7</v>
      </c>
    </row>
    <row r="226" spans="26:30" x14ac:dyDescent="0.3">
      <c r="Z226" t="str">
        <f t="shared" si="33"/>
        <v>MAL-INTEREST RECEIVABLE (1066)</v>
      </c>
      <c r="AA226" t="s">
        <v>3190</v>
      </c>
      <c r="AB226">
        <v>1066</v>
      </c>
      <c r="AC226" s="243" t="s">
        <v>8</v>
      </c>
      <c r="AD226" s="243" t="s">
        <v>7</v>
      </c>
    </row>
    <row r="227" spans="26:30" x14ac:dyDescent="0.3">
      <c r="Z227" t="str">
        <f t="shared" si="33"/>
        <v>MARGIN PROTECTION - ADMINISTRATIVE FEE (8027)</v>
      </c>
      <c r="AA227" t="s">
        <v>3345</v>
      </c>
      <c r="AB227">
        <v>8027</v>
      </c>
      <c r="AC227" s="243" t="s">
        <v>8</v>
      </c>
      <c r="AD227" s="243" t="s">
        <v>7</v>
      </c>
    </row>
    <row r="228" spans="26:30" x14ac:dyDescent="0.3">
      <c r="Z228" t="str">
        <f t="shared" si="33"/>
        <v>MARGIN PROTECTION - DAIRY (8030)</v>
      </c>
      <c r="AA228" t="s">
        <v>3348</v>
      </c>
      <c r="AB228">
        <v>8030</v>
      </c>
      <c r="AC228" s="243" t="s">
        <v>8</v>
      </c>
      <c r="AD228" s="243" t="s">
        <v>7</v>
      </c>
    </row>
    <row r="229" spans="26:30" x14ac:dyDescent="0.3">
      <c r="Z229" t="str">
        <f t="shared" si="33"/>
        <v>MARGIN PROTECTION - PREMIUM FEE (8028)</v>
      </c>
      <c r="AA229" t="s">
        <v>3346</v>
      </c>
      <c r="AB229">
        <v>8028</v>
      </c>
      <c r="AC229" s="243" t="s">
        <v>8</v>
      </c>
      <c r="AD229" s="243" t="s">
        <v>7</v>
      </c>
    </row>
    <row r="230" spans="26:30" x14ac:dyDescent="0.3">
      <c r="Z230" t="str">
        <f t="shared" si="33"/>
        <v>MARGIN PROTECTION - PREMIUM REFUND (8029)</v>
      </c>
      <c r="AA230" t="s">
        <v>3347</v>
      </c>
      <c r="AB230">
        <v>8029</v>
      </c>
      <c r="AC230" s="243" t="s">
        <v>8</v>
      </c>
      <c r="AD230" s="243" t="s">
        <v>7</v>
      </c>
    </row>
    <row r="231" spans="26:30" x14ac:dyDescent="0.3">
      <c r="Z231" t="str">
        <f t="shared" si="33"/>
        <v>MARGIN PROTECTION PROGRAM - DAIRY (8025)</v>
      </c>
      <c r="AA231" t="s">
        <v>3344</v>
      </c>
      <c r="AB231">
        <v>8025</v>
      </c>
      <c r="AC231" s="243" t="s">
        <v>8</v>
      </c>
      <c r="AD231" s="243" t="s">
        <v>7</v>
      </c>
    </row>
    <row r="232" spans="26:30" x14ac:dyDescent="0.3">
      <c r="Z232" t="str">
        <f t="shared" si="33"/>
        <v>MARKET ACCESS PROGRAM (7610)</v>
      </c>
      <c r="AA232" t="s">
        <v>3328</v>
      </c>
      <c r="AB232">
        <v>7610</v>
      </c>
      <c r="AC232" s="243" t="s">
        <v>8</v>
      </c>
      <c r="AD232" s="243" t="s">
        <v>7</v>
      </c>
    </row>
    <row r="233" spans="26:30" x14ac:dyDescent="0.3">
      <c r="Z233" t="str">
        <f t="shared" si="33"/>
        <v>MARKET FACILITATION PROGRAM - DAHG (2868)</v>
      </c>
      <c r="AA233" t="s">
        <v>3246</v>
      </c>
      <c r="AB233">
        <v>2868</v>
      </c>
      <c r="AC233" s="243" t="s">
        <v>8</v>
      </c>
      <c r="AD233" s="243" t="s">
        <v>7</v>
      </c>
    </row>
    <row r="234" spans="26:30" x14ac:dyDescent="0.3">
      <c r="Z234" t="str">
        <f t="shared" si="33"/>
        <v>MILK LOSS PROGRAM (2435)</v>
      </c>
      <c r="AA234" t="s">
        <v>3211</v>
      </c>
      <c r="AB234">
        <v>2435</v>
      </c>
      <c r="AC234" s="243" t="s">
        <v>8</v>
      </c>
      <c r="AD234" s="243" t="s">
        <v>7</v>
      </c>
    </row>
    <row r="235" spans="26:30" x14ac:dyDescent="0.3">
      <c r="Z235" t="str">
        <f t="shared" si="33"/>
        <v>MONITOR,ASSESS,EVALUATE-CRP TECH ASSIST (3124)</v>
      </c>
      <c r="AA235" t="s">
        <v>3266</v>
      </c>
      <c r="AB235">
        <v>3124</v>
      </c>
      <c r="AC235" s="243" t="s">
        <v>8</v>
      </c>
      <c r="AD235" s="243" t="s">
        <v>7</v>
      </c>
    </row>
    <row r="236" spans="26:30" x14ac:dyDescent="0.3">
      <c r="Z236" t="str">
        <f t="shared" si="33"/>
        <v>NAP EQUITABLE RELIEF SERVICE FEE (2740)</v>
      </c>
      <c r="AA236" t="s">
        <v>3217</v>
      </c>
      <c r="AB236">
        <v>2740</v>
      </c>
      <c r="AC236" s="243" t="s">
        <v>8</v>
      </c>
      <c r="AD236" s="243" t="s">
        <v>7</v>
      </c>
    </row>
    <row r="237" spans="26:30" x14ac:dyDescent="0.3">
      <c r="Z237" t="str">
        <f t="shared" si="33"/>
        <v>NML - LOCAL SALES (1069)</v>
      </c>
      <c r="AA237" t="s">
        <v>3192</v>
      </c>
      <c r="AB237">
        <v>1069</v>
      </c>
      <c r="AC237" s="243" t="s">
        <v>8</v>
      </c>
      <c r="AD237" s="243" t="s">
        <v>7</v>
      </c>
    </row>
    <row r="238" spans="26:30" x14ac:dyDescent="0.3">
      <c r="Z238" t="str">
        <f t="shared" si="33"/>
        <v>NML MAL-SETTLEMENT PAYMENTS (1061)</v>
      </c>
      <c r="AA238" t="s">
        <v>3187</v>
      </c>
      <c r="AB238">
        <v>1061</v>
      </c>
      <c r="AC238" s="243" t="s">
        <v>8</v>
      </c>
      <c r="AD238" s="243" t="s">
        <v>7</v>
      </c>
    </row>
    <row r="239" spans="26:30" x14ac:dyDescent="0.3">
      <c r="Z239" t="str">
        <f t="shared" si="33"/>
        <v>NON AUTOMATED TAP LOSS ADJSTR CONTRACTOR (2850)</v>
      </c>
      <c r="AA239" t="s">
        <v>3238</v>
      </c>
      <c r="AB239">
        <v>2850</v>
      </c>
      <c r="AC239" s="243" t="s">
        <v>8</v>
      </c>
      <c r="AD239" s="243" t="s">
        <v>7</v>
      </c>
    </row>
    <row r="240" spans="26:30" x14ac:dyDescent="0.3">
      <c r="Z240" t="str">
        <f t="shared" si="33"/>
        <v>NON AUTOMATED TAP LOSS ADJSTR TRVL REIMB (2851)</v>
      </c>
      <c r="AA240" t="s">
        <v>3239</v>
      </c>
      <c r="AB240">
        <v>2851</v>
      </c>
      <c r="AC240" s="243" t="s">
        <v>8</v>
      </c>
      <c r="AD240" s="243" t="s">
        <v>7</v>
      </c>
    </row>
    <row r="241" spans="26:30" x14ac:dyDescent="0.3">
      <c r="Z241" t="str">
        <f t="shared" si="33"/>
        <v>NONEMGNCY HAYING/GRAZING DC (6396)</v>
      </c>
      <c r="AA241" t="s">
        <v>3322</v>
      </c>
      <c r="AB241">
        <v>6396</v>
      </c>
      <c r="AC241" s="243" t="s">
        <v>8</v>
      </c>
      <c r="AD241" s="243" t="s">
        <v>7</v>
      </c>
    </row>
    <row r="242" spans="26:30" x14ac:dyDescent="0.3">
      <c r="Z242" t="str">
        <f t="shared" si="33"/>
        <v>NON-INSURED ASSISTANCE PROG AUTHORIZED (2695)</v>
      </c>
      <c r="AA242" t="s">
        <v>3216</v>
      </c>
      <c r="AB242">
        <v>2695</v>
      </c>
      <c r="AC242" s="243" t="s">
        <v>8</v>
      </c>
      <c r="AD242" s="243" t="s">
        <v>7</v>
      </c>
    </row>
    <row r="243" spans="26:30" x14ac:dyDescent="0.3">
      <c r="Z243" t="str">
        <f t="shared" si="33"/>
        <v>NON-RECOURSE DEFAULTED LOAN (1062)</v>
      </c>
      <c r="AA243" t="s">
        <v>3188</v>
      </c>
      <c r="AB243">
        <v>1062</v>
      </c>
      <c r="AC243" s="243" t="s">
        <v>8</v>
      </c>
      <c r="AD243" s="243" t="s">
        <v>7</v>
      </c>
    </row>
    <row r="244" spans="26:30" x14ac:dyDescent="0.3">
      <c r="Z244" t="str">
        <f t="shared" si="33"/>
        <v>NON-RECOURSE RFND OF PEANUT PREPAID STRG (1068)</v>
      </c>
      <c r="AA244" t="s">
        <v>3191</v>
      </c>
      <c r="AB244">
        <v>1068</v>
      </c>
      <c r="AC244" s="243" t="s">
        <v>8</v>
      </c>
      <c r="AD244" s="243" t="s">
        <v>7</v>
      </c>
    </row>
    <row r="245" spans="26:30" x14ac:dyDescent="0.3">
      <c r="Z245" t="str">
        <f t="shared" si="33"/>
        <v>NON-RECOURSE UPLAND COTTON STG CREDIT (1063)</v>
      </c>
      <c r="AA245" t="s">
        <v>3189</v>
      </c>
      <c r="AB245">
        <v>1063</v>
      </c>
      <c r="AC245" s="243" t="s">
        <v>8</v>
      </c>
      <c r="AD245" s="243" t="s">
        <v>7</v>
      </c>
    </row>
    <row r="246" spans="26:30" x14ac:dyDescent="0.3">
      <c r="Z246" t="str">
        <f t="shared" si="33"/>
        <v>NON-SECTION 11 HAZARDOUS WASTE COSTS (7663)</v>
      </c>
      <c r="AA246" t="s">
        <v>3330</v>
      </c>
      <c r="AB246">
        <v>7663</v>
      </c>
      <c r="AC246" s="243" t="s">
        <v>8</v>
      </c>
      <c r="AD246" s="243" t="s">
        <v>7</v>
      </c>
    </row>
    <row r="247" spans="26:30" x14ac:dyDescent="0.3">
      <c r="Z247" t="str">
        <f t="shared" si="33"/>
        <v>ONLINE MARKETING SERVICE (6030)</v>
      </c>
      <c r="AA247" t="s">
        <v>3306</v>
      </c>
      <c r="AB247">
        <v>6030</v>
      </c>
      <c r="AC247" s="243" t="s">
        <v>8</v>
      </c>
      <c r="AD247" s="243" t="s">
        <v>7</v>
      </c>
    </row>
    <row r="248" spans="26:30" x14ac:dyDescent="0.3">
      <c r="Z248" t="str">
        <f t="shared" si="33"/>
        <v>ORGANIC &amp; TRANSITIONAL EDU &amp; CERT PRGM (8291)</v>
      </c>
      <c r="AA248" t="s">
        <v>3362</v>
      </c>
      <c r="AB248">
        <v>8291</v>
      </c>
      <c r="AC248" s="243" t="s">
        <v>8</v>
      </c>
      <c r="AD248" s="243" t="s">
        <v>7</v>
      </c>
    </row>
    <row r="249" spans="26:30" x14ac:dyDescent="0.3">
      <c r="Z249" t="str">
        <f t="shared" si="33"/>
        <v>PANDEMIC ASSISTANCE REVENUE PROGRAM (8290)</v>
      </c>
      <c r="AA249" t="s">
        <v>3361</v>
      </c>
      <c r="AB249">
        <v>8290</v>
      </c>
      <c r="AC249" s="243" t="s">
        <v>8</v>
      </c>
      <c r="AD249" s="243" t="s">
        <v>7</v>
      </c>
    </row>
    <row r="250" spans="26:30" x14ac:dyDescent="0.3">
      <c r="Z250" t="str">
        <f t="shared" si="33"/>
        <v>PANDEMIC ASST-TIMBER HARVESTERS/HAULERS (8286)</v>
      </c>
      <c r="AA250" t="s">
        <v>3359</v>
      </c>
      <c r="AB250">
        <v>8286</v>
      </c>
      <c r="AC250" s="243" t="s">
        <v>8</v>
      </c>
      <c r="AD250" s="243" t="s">
        <v>7</v>
      </c>
    </row>
    <row r="251" spans="26:30" x14ac:dyDescent="0.3">
      <c r="Z251" t="str">
        <f t="shared" si="33"/>
        <v>PANDEMIC LIVESTOCK INDEMNITY PROGRAM (8287)</v>
      </c>
      <c r="AA251" t="s">
        <v>3360</v>
      </c>
      <c r="AB251">
        <v>8287</v>
      </c>
      <c r="AC251" s="243" t="s">
        <v>8</v>
      </c>
      <c r="AD251" s="243" t="s">
        <v>7</v>
      </c>
    </row>
    <row r="252" spans="26:30" x14ac:dyDescent="0.3">
      <c r="Z252" t="str">
        <f t="shared" si="33"/>
        <v>PEANUT LOAN ADVANCE (1220)</v>
      </c>
      <c r="AA252" t="s">
        <v>3201</v>
      </c>
      <c r="AB252">
        <v>1220</v>
      </c>
      <c r="AC252" s="243" t="s">
        <v>8</v>
      </c>
      <c r="AD252" s="243" t="s">
        <v>7</v>
      </c>
    </row>
    <row r="253" spans="26:30" x14ac:dyDescent="0.3">
      <c r="Z253" t="str">
        <f t="shared" si="33"/>
        <v>PEANUT LOAN ADVANCE (1221)</v>
      </c>
      <c r="AA253" t="s">
        <v>3201</v>
      </c>
      <c r="AB253">
        <v>1221</v>
      </c>
      <c r="AC253" s="243" t="s">
        <v>8</v>
      </c>
      <c r="AD253" s="243" t="s">
        <v>7</v>
      </c>
    </row>
    <row r="254" spans="26:30" x14ac:dyDescent="0.3">
      <c r="Z254" t="str">
        <f t="shared" si="33"/>
        <v>PECAN TREES - ADDTNL SUPLMNTL APPROP (2885)</v>
      </c>
      <c r="AA254" t="s">
        <v>3256</v>
      </c>
      <c r="AB254">
        <v>2885</v>
      </c>
      <c r="AC254" s="243" t="s">
        <v>8</v>
      </c>
      <c r="AD254" s="243" t="s">
        <v>7</v>
      </c>
    </row>
    <row r="255" spans="26:30" x14ac:dyDescent="0.3">
      <c r="Z255" t="str">
        <f t="shared" si="33"/>
        <v>PIMA COTTON TRUST FUND (2844)</v>
      </c>
      <c r="AA255" t="s">
        <v>3234</v>
      </c>
      <c r="AB255">
        <v>2844</v>
      </c>
      <c r="AC255" s="243" t="s">
        <v>8</v>
      </c>
      <c r="AD255" s="243" t="s">
        <v>7</v>
      </c>
    </row>
    <row r="256" spans="26:30" x14ac:dyDescent="0.3">
      <c r="Z256" t="str">
        <f t="shared" si="33"/>
        <v>PRIORITY TRADE FUND (7680)</v>
      </c>
      <c r="AA256" t="s">
        <v>3336</v>
      </c>
      <c r="AB256">
        <v>7680</v>
      </c>
      <c r="AC256" s="243" t="s">
        <v>8</v>
      </c>
      <c r="AD256" s="243" t="s">
        <v>7</v>
      </c>
    </row>
    <row r="257" spans="26:30" x14ac:dyDescent="0.3">
      <c r="Z257" t="str">
        <f t="shared" si="33"/>
        <v>QUALITY LOSS ADJUSTMENT PROGRAM (2908)</v>
      </c>
      <c r="AA257" t="s">
        <v>3261</v>
      </c>
      <c r="AB257">
        <v>2908</v>
      </c>
      <c r="AC257" s="243" t="s">
        <v>8</v>
      </c>
      <c r="AD257" s="243" t="s">
        <v>7</v>
      </c>
    </row>
    <row r="258" spans="26:30" x14ac:dyDescent="0.3">
      <c r="Z258" t="str">
        <f t="shared" si="33"/>
        <v>QUALITY SAMPLES PROGRAM (7845)</v>
      </c>
      <c r="AA258" t="s">
        <v>3337</v>
      </c>
      <c r="AB258">
        <v>7845</v>
      </c>
      <c r="AC258" s="243" t="s">
        <v>8</v>
      </c>
      <c r="AD258" s="243" t="s">
        <v>7</v>
      </c>
    </row>
    <row r="259" spans="26:30" x14ac:dyDescent="0.3">
      <c r="Z259" t="str">
        <f t="shared" si="33"/>
        <v>RECOURSE DEFAULTED LOAN (1072)</v>
      </c>
      <c r="AA259" t="s">
        <v>3194</v>
      </c>
      <c r="AB259">
        <v>1072</v>
      </c>
      <c r="AC259" s="243" t="s">
        <v>8</v>
      </c>
      <c r="AD259" s="243" t="s">
        <v>7</v>
      </c>
    </row>
    <row r="260" spans="26:30" x14ac:dyDescent="0.3">
      <c r="Z260" t="str">
        <f t="shared" si="33"/>
        <v>RECOURSE LOANS ACRS (1404)</v>
      </c>
      <c r="AA260" t="s">
        <v>3204</v>
      </c>
      <c r="AB260">
        <v>1404</v>
      </c>
      <c r="AC260" s="243" t="s">
        <v>8</v>
      </c>
      <c r="AD260" s="243" t="s">
        <v>7</v>
      </c>
    </row>
    <row r="261" spans="26:30" x14ac:dyDescent="0.3">
      <c r="Z261" t="str">
        <f t="shared" si="33"/>
        <v>RECOURSE MAL - VIOLATIONS (1091)</v>
      </c>
      <c r="AA261" t="s">
        <v>3197</v>
      </c>
      <c r="AB261">
        <v>1091</v>
      </c>
      <c r="AC261" s="243" t="s">
        <v>8</v>
      </c>
      <c r="AD261" s="243" t="s">
        <v>7</v>
      </c>
    </row>
    <row r="262" spans="26:30" x14ac:dyDescent="0.3">
      <c r="Z262" t="str">
        <f t="shared" si="33"/>
        <v>REMOTE SENSING ACTIVITIES (7850)</v>
      </c>
      <c r="AA262" t="s">
        <v>3340</v>
      </c>
      <c r="AB262">
        <v>7850</v>
      </c>
      <c r="AC262" s="243" t="s">
        <v>8</v>
      </c>
      <c r="AD262" s="243" t="s">
        <v>7</v>
      </c>
    </row>
    <row r="264" spans="26:30" x14ac:dyDescent="0.3">
      <c r="Z264" t="str">
        <f t="shared" si="33"/>
        <v>SPOT MARKET HOG PANDEMIC PROGRAM (8292)</v>
      </c>
      <c r="AA264" t="s">
        <v>3363</v>
      </c>
      <c r="AB264">
        <v>8292</v>
      </c>
      <c r="AC264" s="243" t="s">
        <v>8</v>
      </c>
      <c r="AD264" s="243" t="s">
        <v>7</v>
      </c>
    </row>
    <row r="265" spans="26:30" x14ac:dyDescent="0.3">
      <c r="Z265" t="str">
        <f t="shared" si="33"/>
        <v>STORAGE CHARGE - AUTOMATED (1205)</v>
      </c>
      <c r="AA265" t="s">
        <v>3199</v>
      </c>
      <c r="AB265">
        <v>1205</v>
      </c>
      <c r="AC265" s="243" t="s">
        <v>8</v>
      </c>
      <c r="AD265" s="243" t="s">
        <v>7</v>
      </c>
    </row>
    <row r="266" spans="26:30" x14ac:dyDescent="0.3">
      <c r="Z266" t="str">
        <f t="shared" si="33"/>
        <v>STORAGE PAYMENT TO WAREHOUSE (2432)</v>
      </c>
      <c r="AA266" t="s">
        <v>3208</v>
      </c>
      <c r="AB266">
        <v>2432</v>
      </c>
      <c r="AC266" s="243" t="s">
        <v>8</v>
      </c>
      <c r="AD266" s="243" t="s">
        <v>7</v>
      </c>
    </row>
    <row r="267" spans="26:30" x14ac:dyDescent="0.3">
      <c r="Z267" t="str">
        <f t="shared" si="33"/>
        <v>STORAGE RECEIVABLE-NON-AUTOMATED (2431)</v>
      </c>
      <c r="AA267" t="s">
        <v>3207</v>
      </c>
      <c r="AB267">
        <v>2431</v>
      </c>
      <c r="AC267" s="243" t="s">
        <v>8</v>
      </c>
      <c r="AD267" s="243" t="s">
        <v>7</v>
      </c>
    </row>
    <row r="268" spans="26:30" x14ac:dyDescent="0.3">
      <c r="Z268" t="str">
        <f t="shared" si="33"/>
        <v>STORAGE REFUND (2430)</v>
      </c>
      <c r="AA268" t="s">
        <v>3206</v>
      </c>
      <c r="AB268">
        <v>2430</v>
      </c>
      <c r="AC268" s="243" t="s">
        <v>8</v>
      </c>
      <c r="AD268" s="243" t="s">
        <v>7</v>
      </c>
    </row>
    <row r="269" spans="26:30" x14ac:dyDescent="0.3">
      <c r="Z269" t="str">
        <f t="shared" si="33"/>
        <v>SUBSCRIPTION DTN SERV PRICE DISCOVER OP (6048)</v>
      </c>
      <c r="AA269" t="s">
        <v>3311</v>
      </c>
      <c r="AB269">
        <v>6048</v>
      </c>
      <c r="AC269" s="243" t="s">
        <v>8</v>
      </c>
      <c r="AD269" s="243" t="s">
        <v>7</v>
      </c>
    </row>
    <row r="270" spans="26:30" x14ac:dyDescent="0.3">
      <c r="Z270" t="str">
        <f t="shared" si="33"/>
        <v>SUGAR STORAGE FACILITY LOAN NON-AUTO (250)</v>
      </c>
      <c r="AA270" t="s">
        <v>3175</v>
      </c>
      <c r="AB270">
        <v>250</v>
      </c>
      <c r="AC270" s="243" t="s">
        <v>8</v>
      </c>
      <c r="AD270" s="243" t="s">
        <v>7</v>
      </c>
    </row>
    <row r="271" spans="26:30" x14ac:dyDescent="0.3">
      <c r="Z271" t="str">
        <f t="shared" si="33"/>
        <v>TAP LOSS ADJUSTOR CONTRACTOR (2847)</v>
      </c>
      <c r="AA271" t="s">
        <v>3236</v>
      </c>
      <c r="AB271">
        <v>2847</v>
      </c>
      <c r="AC271" s="243" t="s">
        <v>8</v>
      </c>
      <c r="AD271" s="243" t="s">
        <v>7</v>
      </c>
    </row>
    <row r="272" spans="26:30" x14ac:dyDescent="0.3">
      <c r="Z272" t="str">
        <f t="shared" si="33"/>
        <v>TAP LOSS ADJUSTOR TRAVEL REIMBURSEMENT (2848)</v>
      </c>
      <c r="AA272" t="s">
        <v>3237</v>
      </c>
      <c r="AB272">
        <v>2848</v>
      </c>
      <c r="AC272" s="243" t="s">
        <v>8</v>
      </c>
      <c r="AD272" s="243" t="s">
        <v>7</v>
      </c>
    </row>
    <row r="273" spans="26:30" x14ac:dyDescent="0.3">
      <c r="Z273" t="str">
        <f t="shared" si="33"/>
        <v>TASCP (2677)</v>
      </c>
      <c r="AA273" t="s">
        <v>3215</v>
      </c>
      <c r="AB273">
        <v>2677</v>
      </c>
      <c r="AC273" s="243" t="s">
        <v>8</v>
      </c>
      <c r="AD273" s="243" t="s">
        <v>7</v>
      </c>
    </row>
    <row r="274" spans="26:30" x14ac:dyDescent="0.3">
      <c r="Z274" t="str">
        <f t="shared" ref="Z274:Z289" si="34">TRIM(AA274)&amp;" ("&amp;AB274&amp;")"</f>
        <v>TITLE 2 GRANT,FOOD FOR PEACE-FOOD BARS (8371)</v>
      </c>
      <c r="AA274" t="s">
        <v>3377</v>
      </c>
      <c r="AB274">
        <v>8371</v>
      </c>
      <c r="AC274" s="243" t="s">
        <v>8</v>
      </c>
      <c r="AD274" s="243" t="s">
        <v>7</v>
      </c>
    </row>
    <row r="275" spans="26:30" x14ac:dyDescent="0.3">
      <c r="Z275" t="str">
        <f t="shared" si="34"/>
        <v>TITLE II GRANTS, FOOD FOR PEACE (8406)</v>
      </c>
      <c r="AA275" t="s">
        <v>3389</v>
      </c>
      <c r="AB275">
        <v>8406</v>
      </c>
      <c r="AC275" s="243" t="s">
        <v>8</v>
      </c>
      <c r="AD275" s="243" t="s">
        <v>7</v>
      </c>
    </row>
    <row r="276" spans="26:30" x14ac:dyDescent="0.3">
      <c r="Z276" t="str">
        <f t="shared" si="34"/>
        <v>TITLE II GRANTS, FOOD FOR PEACE-UKRAINE (8407)</v>
      </c>
      <c r="AA276" t="s">
        <v>3390</v>
      </c>
      <c r="AB276">
        <v>8407</v>
      </c>
      <c r="AC276" s="243" t="s">
        <v>8</v>
      </c>
      <c r="AD276" s="243" t="s">
        <v>7</v>
      </c>
    </row>
    <row r="277" spans="26:30" x14ac:dyDescent="0.3">
      <c r="Z277" t="str">
        <f t="shared" si="34"/>
        <v>TITLE II GRANTS,FOOD FOR PEACE-SOYBEANS (8394)</v>
      </c>
      <c r="AA277" t="s">
        <v>3386</v>
      </c>
      <c r="AB277">
        <v>8394</v>
      </c>
      <c r="AC277" s="243" t="s">
        <v>8</v>
      </c>
      <c r="AD277" s="243" t="s">
        <v>7</v>
      </c>
    </row>
    <row r="278" spans="26:30" x14ac:dyDescent="0.3">
      <c r="Z278" t="str">
        <f t="shared" si="34"/>
        <v>TMP/MFP 2019 LIVESTOCK (2879)</v>
      </c>
      <c r="AA278" t="s">
        <v>3253</v>
      </c>
      <c r="AB278">
        <v>2879</v>
      </c>
      <c r="AC278" s="243" t="s">
        <v>8</v>
      </c>
      <c r="AD278" s="243" t="s">
        <v>7</v>
      </c>
    </row>
    <row r="279" spans="26:30" x14ac:dyDescent="0.3">
      <c r="Z279" t="str">
        <f t="shared" si="34"/>
        <v>TMP/MFP 2019 NON-SPECIALITY CROPS-A (2880)</v>
      </c>
      <c r="AA279" t="s">
        <v>3254</v>
      </c>
      <c r="AB279">
        <v>2880</v>
      </c>
      <c r="AC279" s="243" t="s">
        <v>8</v>
      </c>
      <c r="AD279" s="243" t="s">
        <v>7</v>
      </c>
    </row>
    <row r="280" spans="26:30" x14ac:dyDescent="0.3">
      <c r="Z280" t="str">
        <f t="shared" si="34"/>
        <v>TRANSPTN COSTS FOR SINGLE YR AGRMNTS (8530)</v>
      </c>
      <c r="AA280" t="s">
        <v>3398</v>
      </c>
      <c r="AB280">
        <v>8530</v>
      </c>
      <c r="AC280" s="243" t="s">
        <v>8</v>
      </c>
      <c r="AD280" s="243" t="s">
        <v>7</v>
      </c>
    </row>
    <row r="281" spans="26:30" x14ac:dyDescent="0.3">
      <c r="Z281" t="str">
        <f t="shared" si="34"/>
        <v>TREE ASSISTANCE PROGRAM (2834)</v>
      </c>
      <c r="AA281" t="s">
        <v>3230</v>
      </c>
      <c r="AB281">
        <v>2834</v>
      </c>
      <c r="AC281" s="243" t="s">
        <v>8</v>
      </c>
      <c r="AD281" s="243" t="s">
        <v>7</v>
      </c>
    </row>
    <row r="282" spans="26:30" x14ac:dyDescent="0.3">
      <c r="Z282" t="str">
        <f t="shared" si="34"/>
        <v>TREE ASSISTANCE PROGRAM (2872)</v>
      </c>
      <c r="AA282" t="s">
        <v>3230</v>
      </c>
      <c r="AB282">
        <v>2872</v>
      </c>
      <c r="AC282" s="243" t="s">
        <v>8</v>
      </c>
      <c r="AD282" s="243" t="s">
        <v>7</v>
      </c>
    </row>
    <row r="283" spans="26:30" x14ac:dyDescent="0.3">
      <c r="Z283" t="str">
        <f t="shared" si="34"/>
        <v>TREE THINNING INCENTIVE (3352)</v>
      </c>
      <c r="AA283" t="s">
        <v>3280</v>
      </c>
      <c r="AB283">
        <v>3352</v>
      </c>
      <c r="AC283" s="243" t="s">
        <v>8</v>
      </c>
      <c r="AD283" s="243" t="s">
        <v>7</v>
      </c>
    </row>
    <row r="284" spans="26:30" x14ac:dyDescent="0.3">
      <c r="Z284" t="str">
        <f t="shared" si="34"/>
        <v>TREE THINNING INCENTIVE PROGRAM (3355)</v>
      </c>
      <c r="AA284" t="s">
        <v>3282</v>
      </c>
      <c r="AB284">
        <v>3355</v>
      </c>
      <c r="AC284" s="243" t="s">
        <v>8</v>
      </c>
      <c r="AD284" s="243" t="s">
        <v>7</v>
      </c>
    </row>
    <row r="285" spans="26:30" x14ac:dyDescent="0.3">
      <c r="Z285" t="str">
        <f t="shared" si="34"/>
        <v>VESSEL LOADING OBSERVATIONS PROGRAM (8345)</v>
      </c>
      <c r="AA285" t="s">
        <v>3371</v>
      </c>
      <c r="AB285">
        <v>8345</v>
      </c>
      <c r="AC285" s="243" t="s">
        <v>8</v>
      </c>
      <c r="AD285" s="243" t="s">
        <v>7</v>
      </c>
    </row>
    <row r="286" spans="26:30" x14ac:dyDescent="0.3">
      <c r="Z286" t="str">
        <f t="shared" si="34"/>
        <v>WEB-BASED NAP LOSS ADJUSTOR CONTRACTOR (2786)</v>
      </c>
      <c r="AA286" t="s">
        <v>3224</v>
      </c>
      <c r="AB286">
        <v>2786</v>
      </c>
      <c r="AC286" s="243" t="s">
        <v>8</v>
      </c>
      <c r="AD286" s="243" t="s">
        <v>7</v>
      </c>
    </row>
    <row r="287" spans="26:30" x14ac:dyDescent="0.3">
      <c r="Z287" t="str">
        <f t="shared" si="34"/>
        <v>WEBBS NAP LOSS ADJSTR CNTRCTR TRVL REIMB (2790)</v>
      </c>
      <c r="AA287" t="s">
        <v>3225</v>
      </c>
      <c r="AB287">
        <v>2790</v>
      </c>
      <c r="AC287" s="243" t="s">
        <v>8</v>
      </c>
      <c r="AD287" s="243" t="s">
        <v>7</v>
      </c>
    </row>
    <row r="288" spans="26:30" x14ac:dyDescent="0.3">
      <c r="Z288" t="str">
        <f t="shared" si="34"/>
        <v>WET LAND CONSERVATION (2830)</v>
      </c>
      <c r="AA288" t="s">
        <v>3226</v>
      </c>
      <c r="AB288">
        <v>2830</v>
      </c>
      <c r="AC288" s="243" t="s">
        <v>8</v>
      </c>
      <c r="AD288" s="243" t="s">
        <v>7</v>
      </c>
    </row>
    <row r="289" spans="26:30" x14ac:dyDescent="0.3">
      <c r="Z289" t="str">
        <f t="shared" si="34"/>
        <v>WHIP - SUGAR BEET COOPERATIVES (2889)</v>
      </c>
      <c r="AA289" t="s">
        <v>3259</v>
      </c>
      <c r="AB289">
        <v>2889</v>
      </c>
      <c r="AC289" s="243" t="s">
        <v>8</v>
      </c>
      <c r="AD289" s="243" t="s">
        <v>7</v>
      </c>
    </row>
    <row r="290" spans="26:30" x14ac:dyDescent="0.3">
      <c r="Z290" t="str">
        <f>TRIM(AA290)&amp;" ("&amp;AB290&amp;")"</f>
        <v>WML/WML 19 WHIP MILK LOSS (2881)</v>
      </c>
      <c r="AA290" t="s">
        <v>3255</v>
      </c>
      <c r="AB290">
        <v>2881</v>
      </c>
      <c r="AC290" s="243" t="s">
        <v>8</v>
      </c>
      <c r="AD290" s="243" t="s">
        <v>7</v>
      </c>
    </row>
    <row r="291" spans="26:30" x14ac:dyDescent="0.3">
      <c r="Z291" t="str">
        <f>TRIM(AA291)&amp;" ("&amp;AB291&amp;")"</f>
        <v>WOOL MANUFACTURERS TRUST FUND (2845)</v>
      </c>
      <c r="AA291" t="s">
        <v>3235</v>
      </c>
      <c r="AB291">
        <v>2845</v>
      </c>
      <c r="AC291" s="243" t="s">
        <v>8</v>
      </c>
      <c r="AD291" s="243" t="s">
        <v>7</v>
      </c>
    </row>
  </sheetData>
  <sheetProtection algorithmName="SHA-512" hashValue="rw+iEaUg8lCuHDZqJzucel9BWdWJgSACtP37hFwm09kOvOcKmfW5XtlSjCf9BOtWcw2AB5xBFlSrkwwWy0GCsw==" saltValue="Q8BHNGOTaOUSE8PAVhbDjw==" spinCount="100000" sheet="1" objects="1" scenarios="1"/>
  <sortState xmlns:xlrd2="http://schemas.microsoft.com/office/spreadsheetml/2017/richdata2" ref="Z14:AF288">
    <sortCondition descending="1" ref="AD14:AD288"/>
    <sortCondition ref="Z14:Z288"/>
  </sortState>
  <mergeCells count="18">
    <mergeCell ref="B9:D9"/>
    <mergeCell ref="E9:G9"/>
    <mergeCell ref="H9:J9"/>
    <mergeCell ref="K9:M9"/>
    <mergeCell ref="N9:P9"/>
    <mergeCell ref="T16:U16"/>
    <mergeCell ref="T17:U17"/>
    <mergeCell ref="E8:J8"/>
    <mergeCell ref="E4:G6"/>
    <mergeCell ref="T19:U19"/>
    <mergeCell ref="T18:U18"/>
    <mergeCell ref="T9:U9"/>
    <mergeCell ref="T10:U10"/>
    <mergeCell ref="T11:U11"/>
    <mergeCell ref="T12:U12"/>
    <mergeCell ref="T13:U13"/>
    <mergeCell ref="T14:U14"/>
    <mergeCell ref="T15:U15"/>
  </mergeCells>
  <dataValidations count="1">
    <dataValidation type="list" allowBlank="1" showInputMessage="1" showErrorMessage="1" sqref="B11:B216" xr:uid="{D9B6158C-D003-4724-BEED-35F33B38B764}">
      <formula1>$Z$13:$Z$45</formula1>
    </dataValidation>
  </dataValidations>
  <pageMargins left="0.7" right="0.7" top="0.75" bottom="0.75" header="0.3" footer="0.3"/>
  <pageSetup scale="53" pageOrder="overThenDown" orientation="landscape" horizontalDpi="1200" verticalDpi="1200" r:id="rId1"/>
  <colBreaks count="1" manualBreakCount="1">
    <brk id="10" min="7" max="21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9E95C-5525-449F-B407-EBB614647220}">
  <sheetPr codeName="Sheet8"/>
  <dimension ref="A1:AE360"/>
  <sheetViews>
    <sheetView topLeftCell="A10" workbookViewId="0">
      <selection activeCell="B12" sqref="B12"/>
    </sheetView>
  </sheetViews>
  <sheetFormatPr defaultRowHeight="14.4" x14ac:dyDescent="0.3"/>
  <cols>
    <col min="1" max="1" width="4.5546875" customWidth="1"/>
    <col min="2" max="2" width="13.33203125" customWidth="1"/>
    <col min="3" max="3" width="25.6640625" customWidth="1"/>
    <col min="4" max="4" width="13.6640625" customWidth="1"/>
    <col min="5" max="5" width="20.5546875" customWidth="1"/>
    <col min="6" max="6" width="13.6640625" customWidth="1"/>
    <col min="7" max="7" width="13.33203125" customWidth="1"/>
    <col min="8" max="8" width="17.5546875" customWidth="1"/>
    <col min="9" max="9" width="1.6640625" customWidth="1"/>
    <col min="10" max="10" width="1.6640625" hidden="1" customWidth="1"/>
    <col min="11" max="11" width="18.44140625" customWidth="1"/>
    <col min="12" max="12" width="22.6640625" customWidth="1"/>
    <col min="13" max="13" width="18" customWidth="1"/>
    <col min="14" max="14" width="1.6640625" customWidth="1"/>
    <col min="15" max="15" width="1.6640625" hidden="1" customWidth="1"/>
    <col min="16" max="16" width="17.109375" customWidth="1"/>
    <col min="17" max="17" width="32.5546875" customWidth="1"/>
    <col min="18" max="18" width="19.33203125" customWidth="1"/>
    <col min="19" max="28" width="0" hidden="1" customWidth="1"/>
    <col min="29" max="29" width="83.88671875" hidden="1" customWidth="1"/>
    <col min="30" max="30" width="12.33203125" hidden="1" customWidth="1"/>
    <col min="31" max="31" width="13.33203125" hidden="1" customWidth="1"/>
    <col min="32" max="32" width="0" hidden="1" customWidth="1"/>
  </cols>
  <sheetData>
    <row r="1" spans="1:31" ht="59.4" customHeight="1" x14ac:dyDescent="0.3">
      <c r="C1" s="17"/>
      <c r="D1" s="17"/>
      <c r="E1" s="17"/>
      <c r="F1" s="17"/>
      <c r="G1" s="17"/>
      <c r="H1" s="17"/>
      <c r="I1" s="17"/>
      <c r="J1" s="17"/>
      <c r="K1" s="17"/>
      <c r="L1" s="129"/>
      <c r="M1" s="129"/>
      <c r="N1" s="129"/>
      <c r="O1" s="129"/>
      <c r="P1" s="129"/>
      <c r="Q1" s="129"/>
      <c r="R1" s="129"/>
      <c r="AC1" s="92" t="str">
        <f>'Gross Rev Wrksht'!O7</f>
        <v>Are you a new producer in 2020 or 2021 that did not have any allowable revenue in 2018 or 2019?</v>
      </c>
      <c r="AD1" t="str">
        <f>'Gross Rev Wrksht'!V7</f>
        <v>No</v>
      </c>
    </row>
    <row r="2" spans="1:31" ht="15.6" x14ac:dyDescent="0.3">
      <c r="B2" s="129"/>
      <c r="C2" s="129"/>
      <c r="D2" s="129"/>
      <c r="E2" s="129"/>
      <c r="F2" s="129"/>
      <c r="G2" s="129"/>
      <c r="H2" s="129"/>
      <c r="I2" s="129"/>
      <c r="J2" s="129"/>
      <c r="K2" s="129"/>
      <c r="L2" s="129"/>
      <c r="M2" s="129"/>
      <c r="N2" s="129"/>
      <c r="O2" s="129"/>
      <c r="P2" s="129"/>
      <c r="Q2" s="129"/>
      <c r="R2" s="129"/>
      <c r="AB2">
        <v>2020</v>
      </c>
      <c r="AC2" s="92" t="str">
        <f>'Gross Rev Wrksht'!O9</f>
        <v>Do you have allowable revenue in 2018 or 2019, but your operation has undergone a decrease in operating capacity from Benchmark Year to Disaster Year? 
Note:  If "Yes" indicate the crop disaster year the decrease occurred.</v>
      </c>
      <c r="AD2" t="str">
        <f>'Gross Rev Wrksht'!X9</f>
        <v>No</v>
      </c>
      <c r="AE2" t="str">
        <f>TEXT(TRIM('Gross Rev Wrksht'!Y9),0)</f>
        <v/>
      </c>
    </row>
    <row r="3" spans="1:31" ht="21.6" thickBot="1" x14ac:dyDescent="0.45">
      <c r="B3" s="191" t="str">
        <f>'Gross Rev Wrksht'!B3</f>
        <v>Emergency Relief Program Application Tool - Version 1.1</v>
      </c>
      <c r="C3" s="17"/>
      <c r="D3" s="17"/>
      <c r="E3" s="17"/>
      <c r="F3" s="17"/>
      <c r="G3" s="17"/>
      <c r="H3" s="17"/>
      <c r="I3" s="17"/>
      <c r="J3" s="17"/>
      <c r="K3" s="17"/>
      <c r="L3" s="17"/>
      <c r="M3" s="141">
        <f ca="1">TODAY()</f>
        <v>44959</v>
      </c>
      <c r="N3" s="17"/>
      <c r="O3" s="17"/>
      <c r="P3" s="17"/>
      <c r="Q3" s="17"/>
      <c r="R3" s="17"/>
      <c r="AB3">
        <v>2021</v>
      </c>
      <c r="AC3" s="92" t="str">
        <f>'Gross Rev Wrksht'!O11</f>
        <v>Do you have allowable revenue in 2018 or 2019, but your operation has undergone an increase in operating capacity from Benchmark Year to Disaster Year? 
Note:  If "Yes" indicate the crop disaster year the increase  occurred.</v>
      </c>
      <c r="AD3" t="str">
        <f>'Gross Rev Wrksht'!X10</f>
        <v>No</v>
      </c>
      <c r="AE3" t="str">
        <f>TRIM('Gross Rev Wrksht'!Y10)</f>
        <v/>
      </c>
    </row>
    <row r="4" spans="1:31" ht="24.6" customHeight="1" x14ac:dyDescent="0.35">
      <c r="B4" s="590" t="s">
        <v>3604</v>
      </c>
      <c r="C4" s="591"/>
      <c r="D4" s="591"/>
      <c r="E4" s="591"/>
      <c r="F4" s="591"/>
      <c r="G4" s="591"/>
      <c r="H4" s="591"/>
      <c r="I4" s="591"/>
      <c r="J4" s="591"/>
      <c r="K4" s="592"/>
      <c r="AC4" s="92"/>
    </row>
    <row r="5" spans="1:31" ht="29.4" thickBot="1" x14ac:dyDescent="0.35">
      <c r="B5" s="595" t="s">
        <v>3524</v>
      </c>
      <c r="C5" s="596"/>
      <c r="D5" s="193" t="s">
        <v>3609</v>
      </c>
      <c r="E5" s="193" t="s">
        <v>3610</v>
      </c>
      <c r="F5" s="587" t="s">
        <v>3611</v>
      </c>
      <c r="G5" s="588"/>
      <c r="H5" s="193" t="s">
        <v>3612</v>
      </c>
      <c r="I5" s="587" t="s">
        <v>3632</v>
      </c>
      <c r="J5" s="587"/>
      <c r="K5" s="589"/>
      <c r="T5">
        <v>2018</v>
      </c>
      <c r="U5">
        <v>2019</v>
      </c>
    </row>
    <row r="6" spans="1:31" ht="46.95" customHeight="1" x14ac:dyDescent="0.3">
      <c r="B6" s="597" t="s">
        <v>3525</v>
      </c>
      <c r="C6" s="598"/>
      <c r="D6" s="198" t="str">
        <f>LEFT('Gross Rev Wrksht'!H7,4)</f>
        <v/>
      </c>
      <c r="E6" s="199" t="str">
        <f>IF(AD1="Yes","Adjusted",IF(OR('Gross Rev Wrksht'!L9=2018,'Gross Rev Wrksht'!L9=2019),"No Adjustments Required",IF('Gross Rev Wrksht'!L9="","Missing Benchmark Year from Gross Revenue Worksheet",'Gross Rev Wrksht'!L9)))</f>
        <v>Missing Benchmark Year from Gross Revenue Worksheet</v>
      </c>
      <c r="F6" s="609">
        <f>IF(D6="",0,IF(LEFT(D6,4)=LEFT('Gross Rev Wrksht'!Y29,4),'Gross Rev Wrksht'!AB29,'Gross Rev Wrksht'!AB30))</f>
        <v>0</v>
      </c>
      <c r="G6" s="609"/>
      <c r="H6" s="200">
        <f>IF(LEFT(E6,8)="Adjusted",IF(OR(AD10="2021",AD10="2020"),AD29-F6,0),0)</f>
        <v>0</v>
      </c>
      <c r="I6" s="603" t="str">
        <f>IF(H6=0,"No Adjustments Applied",F6+H6)</f>
        <v>No Adjustments Applied</v>
      </c>
      <c r="J6" s="604"/>
      <c r="K6" s="605"/>
      <c r="T6">
        <f>IF(E6="No Adjustments Required",0,IF(RIGHT(E6,4)="2018",H6,0))</f>
        <v>0</v>
      </c>
      <c r="U6">
        <f>IF(E6="No Adjustments Required",0,IF(RIGHT(E6,4)="2019",H6,0))</f>
        <v>0</v>
      </c>
      <c r="AC6" s="92"/>
    </row>
    <row r="7" spans="1:31" ht="46.95" customHeight="1" thickBot="1" x14ac:dyDescent="0.35">
      <c r="B7" s="599"/>
      <c r="C7" s="600"/>
      <c r="D7" s="194" t="str">
        <f>LEFT('Gross Rev Wrksht'!H11,4)</f>
        <v/>
      </c>
      <c r="E7" s="195" t="str">
        <f>IF(D7="","",IF(AD1="Yes","Adjusted",IF(OR('Gross Rev Wrksht'!L13=213018,'Gross Rev Wrksht'!L13=2019),"No Adjustments Required",IF('Gross Rev Wrksht'!L13="","Missing Benchmark Year from Gross Revenue Worksheet",'Gross Rev Wrksht'!L13))))</f>
        <v/>
      </c>
      <c r="F7" s="610" t="str">
        <f>IF(D7="","",'Gross Rev Wrksht'!AB30)</f>
        <v/>
      </c>
      <c r="G7" s="610"/>
      <c r="H7" s="196" t="str">
        <f>IF(D7="","",IF(LEFT(E7,8)="Adjusted",IF(AD10*1=2021,AD29-F7,IF(AE10*1=2021,AE29-F7,0)),0))</f>
        <v/>
      </c>
      <c r="I7" s="606" t="str">
        <f>IF(H7="","",IF(H7=0,"No Adjustments Applied",F7+H7))</f>
        <v/>
      </c>
      <c r="J7" s="607"/>
      <c r="K7" s="608"/>
      <c r="T7">
        <f>IF(E7="No Adjustments Required",0,IF(RIGHT(E7,4)="2018",H7,0))</f>
        <v>0</v>
      </c>
      <c r="U7">
        <f>IF(E7="No Adjustments Required",0,IF(RIGHT(E7,4)="2019",H7,0))</f>
        <v>0</v>
      </c>
      <c r="AC7" s="92"/>
    </row>
    <row r="8" spans="1:31" x14ac:dyDescent="0.3">
      <c r="T8">
        <f>MAX(T6:T7)</f>
        <v>0</v>
      </c>
      <c r="U8">
        <f>MAX(U6:U7)</f>
        <v>0</v>
      </c>
    </row>
    <row r="9" spans="1:31" ht="15" thickBot="1" x14ac:dyDescent="0.35">
      <c r="B9" s="602" t="str">
        <f>IF('Gross Rev Wrksht'!$E$10="","","Name:"&amp;'Gross Rev Wrksht'!$E$10)</f>
        <v/>
      </c>
      <c r="C9" s="602"/>
      <c r="D9" s="602"/>
      <c r="E9" s="602"/>
      <c r="F9" s="602"/>
      <c r="G9" s="602"/>
      <c r="H9" s="602"/>
    </row>
    <row r="10" spans="1:31" ht="15.6" x14ac:dyDescent="0.3">
      <c r="B10" s="601" t="s">
        <v>3441</v>
      </c>
      <c r="C10" s="593"/>
      <c r="D10" s="593"/>
      <c r="E10" s="593"/>
      <c r="F10" s="593"/>
      <c r="G10" s="593"/>
      <c r="H10" s="593"/>
      <c r="I10" s="74"/>
      <c r="J10" s="253"/>
      <c r="K10" s="593" t="s">
        <v>3442</v>
      </c>
      <c r="L10" s="593"/>
      <c r="M10" s="593"/>
      <c r="N10" s="292"/>
      <c r="O10" s="257"/>
      <c r="P10" s="593" t="s">
        <v>3447</v>
      </c>
      <c r="Q10" s="593"/>
      <c r="R10" s="594"/>
      <c r="T10">
        <f>MIN(T12:T26)</f>
        <v>0</v>
      </c>
      <c r="AD10" s="92" t="s">
        <v>3742</v>
      </c>
      <c r="AE10" s="92" t="s">
        <v>3743</v>
      </c>
    </row>
    <row r="11" spans="1:31" ht="73.2" customHeight="1" thickBot="1" x14ac:dyDescent="0.35">
      <c r="B11" s="142" t="s">
        <v>3613</v>
      </c>
      <c r="C11" s="72" t="s">
        <v>3614</v>
      </c>
      <c r="D11" s="72" t="s">
        <v>3615</v>
      </c>
      <c r="E11" s="72" t="s">
        <v>3616</v>
      </c>
      <c r="F11" s="72" t="s">
        <v>3617</v>
      </c>
      <c r="G11" s="72" t="s">
        <v>3618</v>
      </c>
      <c r="H11" s="72" t="s">
        <v>3619</v>
      </c>
      <c r="I11" s="73"/>
      <c r="J11" s="254"/>
      <c r="K11" s="107" t="s">
        <v>3620</v>
      </c>
      <c r="L11" s="72" t="s">
        <v>3621</v>
      </c>
      <c r="M11" s="72" t="s">
        <v>3622</v>
      </c>
      <c r="N11" s="73"/>
      <c r="O11" s="254"/>
      <c r="P11" s="107" t="s">
        <v>3623</v>
      </c>
      <c r="Q11" s="72" t="s">
        <v>3624</v>
      </c>
      <c r="R11" s="75" t="s">
        <v>3625</v>
      </c>
      <c r="T11">
        <f>MAX(T12:T22)</f>
        <v>0</v>
      </c>
      <c r="AC11" s="96" t="s">
        <v>3104</v>
      </c>
      <c r="AD11" s="98" t="s">
        <v>3472</v>
      </c>
      <c r="AE11" s="98" t="s">
        <v>3473</v>
      </c>
    </row>
    <row r="12" spans="1:31" ht="14.4" customHeight="1" x14ac:dyDescent="0.3">
      <c r="A12">
        <v>1</v>
      </c>
      <c r="B12" s="300"/>
      <c r="C12" s="301"/>
      <c r="D12" s="302"/>
      <c r="E12" s="302"/>
      <c r="F12" s="301"/>
      <c r="G12" s="303"/>
      <c r="H12" s="119" t="str">
        <f>IF(C12="","",ROUND(D12*E12*G12,2))</f>
        <v/>
      </c>
      <c r="I12" s="71"/>
      <c r="J12" s="255">
        <f>IF(H12="",0,1)</f>
        <v>0</v>
      </c>
      <c r="K12" s="304"/>
      <c r="L12" s="305"/>
      <c r="M12" s="306"/>
      <c r="N12" s="71"/>
      <c r="O12" s="255" t="str">
        <f>IF(M12="","",3)</f>
        <v/>
      </c>
      <c r="P12" s="307"/>
      <c r="Q12" s="308"/>
      <c r="R12" s="309"/>
      <c r="S12" s="255" t="str">
        <f>IF(R12="","",5)</f>
        <v/>
      </c>
      <c r="T12">
        <f>J12</f>
        <v>0</v>
      </c>
      <c r="AC12" s="93" t="s">
        <v>3105</v>
      </c>
      <c r="AD12" s="97" t="str">
        <f>IF(AND(AD10="2020",AD1="Yes"),M251,IF(AND(AD10="2021",AD1="Yes"),M360,""))</f>
        <v/>
      </c>
      <c r="AE12" s="95" t="str">
        <f>IF(AND(AE10="2020",AD1="Yes"),M251,IF(AND(AE10="2021",AD1="Yes"),M360,""))</f>
        <v/>
      </c>
    </row>
    <row r="13" spans="1:31" ht="14.4" customHeight="1" x14ac:dyDescent="0.3">
      <c r="A13">
        <v>2</v>
      </c>
      <c r="B13" s="300"/>
      <c r="C13" s="301"/>
      <c r="D13" s="302"/>
      <c r="E13" s="302"/>
      <c r="F13" s="301"/>
      <c r="G13" s="303"/>
      <c r="H13" s="120" t="str">
        <f t="shared" ref="H13:H76" si="0">IF(C13="","",ROUND(D13*E13*G13,2))</f>
        <v/>
      </c>
      <c r="I13" s="71"/>
      <c r="J13" s="255"/>
      <c r="K13" s="304"/>
      <c r="L13" s="305"/>
      <c r="M13" s="306"/>
      <c r="N13" s="71"/>
      <c r="O13" s="255"/>
      <c r="P13" s="310"/>
      <c r="Q13" s="311"/>
      <c r="R13" s="312"/>
      <c r="T13" t="str">
        <f>J65</f>
        <v/>
      </c>
      <c r="AC13" s="93" t="s">
        <v>3106</v>
      </c>
      <c r="AD13" s="97" t="str">
        <f>IF(AND(AD10="2020",AD1="Yes"),H251,IF(AND(AD10="2021",AD1="Yes"),H360,""))</f>
        <v/>
      </c>
      <c r="AE13" s="95" t="str">
        <f>IF(AND(AE10="2020",AD1="Yes"),H251,IF(AND(AE10="2021",AD1="Yes"),H360,""))</f>
        <v/>
      </c>
    </row>
    <row r="14" spans="1:31" ht="14.4" customHeight="1" x14ac:dyDescent="0.3">
      <c r="A14">
        <v>3</v>
      </c>
      <c r="B14" s="300"/>
      <c r="C14" s="301"/>
      <c r="D14" s="302"/>
      <c r="E14" s="302"/>
      <c r="F14" s="301"/>
      <c r="G14" s="303"/>
      <c r="H14" s="120" t="str">
        <f t="shared" si="0"/>
        <v/>
      </c>
      <c r="I14" s="71"/>
      <c r="J14" s="255"/>
      <c r="K14" s="304"/>
      <c r="L14" s="305"/>
      <c r="M14" s="306"/>
      <c r="N14" s="71"/>
      <c r="O14" s="255"/>
      <c r="P14" s="310"/>
      <c r="Q14" s="311"/>
      <c r="R14" s="312"/>
      <c r="T14" t="str">
        <f>O12</f>
        <v/>
      </c>
      <c r="AC14" s="93" t="s">
        <v>3107</v>
      </c>
      <c r="AD14" s="97" t="str">
        <f>IF(AND(AD10="2020",AD1="Yes"),R251,IF(AND(AD10="2021",AD1="Yes"),R360,""))</f>
        <v/>
      </c>
      <c r="AE14" s="95" t="str">
        <f>IF(AND(AE10="2020",AD1="Yes"),R251,IF(AND(AE10="2021",AD1="Yes"),R360,""))</f>
        <v/>
      </c>
    </row>
    <row r="15" spans="1:31" ht="14.4" customHeight="1" x14ac:dyDescent="0.3">
      <c r="A15">
        <v>4</v>
      </c>
      <c r="B15" s="300"/>
      <c r="C15" s="301"/>
      <c r="D15" s="302"/>
      <c r="E15" s="302"/>
      <c r="F15" s="301"/>
      <c r="G15" s="303"/>
      <c r="H15" s="120" t="str">
        <f t="shared" si="0"/>
        <v/>
      </c>
      <c r="I15" s="71"/>
      <c r="J15" s="255"/>
      <c r="K15" s="304"/>
      <c r="L15" s="305"/>
      <c r="M15" s="306"/>
      <c r="N15" s="71"/>
      <c r="O15" s="255"/>
      <c r="P15" s="310"/>
      <c r="Q15" s="311"/>
      <c r="R15" s="312"/>
      <c r="T15" t="str">
        <f>O65</f>
        <v/>
      </c>
      <c r="AC15" s="93" t="s">
        <v>3108</v>
      </c>
      <c r="AD15" s="97" t="str">
        <f>IF(AD1="Yes",SUM(AD12:AD14),"")</f>
        <v/>
      </c>
      <c r="AE15" s="95" t="str">
        <f>IF(AD1="Yes",SUM(AE12:AE14),"")</f>
        <v/>
      </c>
    </row>
    <row r="16" spans="1:31" ht="14.4" customHeight="1" x14ac:dyDescent="0.3">
      <c r="A16">
        <v>5</v>
      </c>
      <c r="B16" s="300"/>
      <c r="C16" s="301"/>
      <c r="D16" s="302"/>
      <c r="E16" s="302"/>
      <c r="F16" s="301"/>
      <c r="G16" s="303"/>
      <c r="H16" s="120" t="str">
        <f t="shared" si="0"/>
        <v/>
      </c>
      <c r="I16" s="71"/>
      <c r="J16" s="255"/>
      <c r="K16" s="304"/>
      <c r="L16" s="305"/>
      <c r="M16" s="306"/>
      <c r="N16" s="71"/>
      <c r="O16" s="255"/>
      <c r="P16" s="310"/>
      <c r="Q16" s="311"/>
      <c r="R16" s="312"/>
      <c r="T16" t="str">
        <f>S12</f>
        <v/>
      </c>
      <c r="AC16" s="96" t="s">
        <v>3109</v>
      </c>
      <c r="AD16" s="96"/>
      <c r="AE16" s="96"/>
    </row>
    <row r="17" spans="1:31" ht="14.4" customHeight="1" x14ac:dyDescent="0.3">
      <c r="A17">
        <v>6</v>
      </c>
      <c r="B17" s="300"/>
      <c r="C17" s="301"/>
      <c r="D17" s="302"/>
      <c r="E17" s="302"/>
      <c r="F17" s="301"/>
      <c r="G17" s="303"/>
      <c r="H17" s="120" t="str">
        <f t="shared" si="0"/>
        <v/>
      </c>
      <c r="I17" s="71"/>
      <c r="J17" s="255"/>
      <c r="K17" s="304"/>
      <c r="L17" s="305"/>
      <c r="M17" s="306"/>
      <c r="N17" s="71"/>
      <c r="O17" s="255"/>
      <c r="P17" s="310"/>
      <c r="Q17" s="311"/>
      <c r="R17" s="312"/>
      <c r="T17" t="str">
        <f>S65</f>
        <v/>
      </c>
      <c r="AC17" s="93" t="s">
        <v>3110</v>
      </c>
      <c r="AD17" s="97" t="str">
        <f>IF(AND(AD2="Yes",LEFT(AE2,4)=AD10),'Gross Rev Wrksht'!AB27,"")</f>
        <v/>
      </c>
      <c r="AE17" s="105" t="str">
        <f>IF(AND(AD2="Yes",RIGHT(AE2,4)=AE10),'Gross Rev Wrksht'!AC27,"")</f>
        <v/>
      </c>
    </row>
    <row r="18" spans="1:31" ht="14.4" customHeight="1" x14ac:dyDescent="0.3">
      <c r="A18">
        <v>7</v>
      </c>
      <c r="B18" s="300"/>
      <c r="C18" s="301"/>
      <c r="D18" s="302"/>
      <c r="E18" s="302"/>
      <c r="F18" s="301"/>
      <c r="G18" s="303"/>
      <c r="H18" s="120" t="str">
        <f t="shared" si="0"/>
        <v/>
      </c>
      <c r="I18" s="71"/>
      <c r="J18" s="255"/>
      <c r="K18" s="304"/>
      <c r="L18" s="305"/>
      <c r="M18" s="306"/>
      <c r="N18" s="71"/>
      <c r="O18" s="255"/>
      <c r="P18" s="310"/>
      <c r="Q18" s="311"/>
      <c r="R18" s="312"/>
      <c r="AC18" s="93" t="s">
        <v>3111</v>
      </c>
      <c r="AD18" s="97" t="str">
        <f>IF(AND(AD10="2020",AD2="Yes",LEFT(AE2,4)=AD10),M251,IF(AND(AD10="2021",AD2="Yes",LEFT(AE2,4)=AD10),M360,""))</f>
        <v/>
      </c>
      <c r="AE18" s="95" t="str">
        <f>IF(AND(AE10="2020",AD2="Yes",RIGHT(AE2,4)=AE10),M251,IF(AND(AE10="2021",AD2="Yes",RIGHT(AE2,4)=AE10),M360,""))</f>
        <v/>
      </c>
    </row>
    <row r="19" spans="1:31" ht="14.4" customHeight="1" x14ac:dyDescent="0.3">
      <c r="A19">
        <v>8</v>
      </c>
      <c r="B19" s="300"/>
      <c r="C19" s="301"/>
      <c r="D19" s="302"/>
      <c r="E19" s="302"/>
      <c r="F19" s="301"/>
      <c r="G19" s="303"/>
      <c r="H19" s="120" t="str">
        <f t="shared" si="0"/>
        <v/>
      </c>
      <c r="I19" s="71"/>
      <c r="J19" s="255"/>
      <c r="K19" s="304"/>
      <c r="L19" s="305"/>
      <c r="M19" s="306"/>
      <c r="N19" s="71"/>
      <c r="O19" s="255"/>
      <c r="P19" s="310"/>
      <c r="Q19" s="311"/>
      <c r="R19" s="312"/>
      <c r="AC19" s="93" t="s">
        <v>3112</v>
      </c>
      <c r="AD19" s="97" t="str">
        <f>IF(AND(AD10="2020",AD2="Yes",LEFT(AE2,4)=AD10),H251,IF(AND(AD10="2021",AD2="Yes",LEFT(AE2,4)=AD10),H360,""))</f>
        <v/>
      </c>
      <c r="AE19" s="95" t="str">
        <f>IF(AND(AE10="2020",AD2="Yes",RIGHT(AE2,4)=AE10),H251,IF(AND(AE10="2021",AD2="Yes",RIGHT(AE2,4)=AE10),H360,""))</f>
        <v/>
      </c>
    </row>
    <row r="20" spans="1:31" ht="14.4" customHeight="1" x14ac:dyDescent="0.3">
      <c r="A20">
        <v>9</v>
      </c>
      <c r="B20" s="300"/>
      <c r="C20" s="301"/>
      <c r="D20" s="302"/>
      <c r="E20" s="302"/>
      <c r="F20" s="301"/>
      <c r="G20" s="303"/>
      <c r="H20" s="120" t="str">
        <f t="shared" si="0"/>
        <v/>
      </c>
      <c r="I20" s="71"/>
      <c r="J20" s="255"/>
      <c r="K20" s="304"/>
      <c r="L20" s="305"/>
      <c r="M20" s="306"/>
      <c r="N20" s="71"/>
      <c r="O20" s="255"/>
      <c r="P20" s="310"/>
      <c r="Q20" s="311"/>
      <c r="R20" s="312"/>
      <c r="AC20" s="93" t="s">
        <v>3113</v>
      </c>
      <c r="AD20" s="97" t="str">
        <f>IF(AND(AD10="2020",AD2="Yes",LEFT(AE2,4)=AD10),R251,IF(AND(AD10="2021",AD2="Yes",LEFT(AE2,4)=AD10),R360,""))</f>
        <v/>
      </c>
      <c r="AE20" s="95" t="str">
        <f>IF(AND(AE10="2020",AD2="Yes",RIGHT(AE2,4)=AE10),R251,IF(AND(AE10="2021",AD2="Yes",RIGHT(AE2,4)=AE10),R360,""))</f>
        <v/>
      </c>
    </row>
    <row r="21" spans="1:31" ht="14.4" customHeight="1" x14ac:dyDescent="0.3">
      <c r="A21">
        <v>10</v>
      </c>
      <c r="B21" s="300"/>
      <c r="C21" s="301"/>
      <c r="D21" s="302"/>
      <c r="E21" s="302"/>
      <c r="F21" s="301"/>
      <c r="G21" s="303"/>
      <c r="H21" s="120" t="str">
        <f t="shared" si="0"/>
        <v/>
      </c>
      <c r="I21" s="71"/>
      <c r="J21" s="255"/>
      <c r="K21" s="304"/>
      <c r="L21" s="305"/>
      <c r="M21" s="306"/>
      <c r="N21" s="71"/>
      <c r="O21" s="255"/>
      <c r="P21" s="310"/>
      <c r="Q21" s="311"/>
      <c r="R21" s="312"/>
      <c r="AC21" s="93" t="s">
        <v>3114</v>
      </c>
      <c r="AD21" s="97" t="str">
        <f>IF(AND(LEFT(AE2,4)=AD10,AD2="Yes"),MAX(0,AD17-SUM(AD18:AD20)),"")</f>
        <v/>
      </c>
      <c r="AE21" s="95" t="str">
        <f>IF(AND(RIGHT(AE2,4)=AE10,AD2="Yes"),MAX(0,AE17-SUM(AE18:AE20)),"")</f>
        <v/>
      </c>
    </row>
    <row r="22" spans="1:31" ht="14.4" customHeight="1" x14ac:dyDescent="0.3">
      <c r="A22">
        <v>11</v>
      </c>
      <c r="B22" s="300"/>
      <c r="C22" s="301"/>
      <c r="D22" s="302"/>
      <c r="E22" s="302"/>
      <c r="F22" s="301"/>
      <c r="G22" s="303"/>
      <c r="H22" s="120" t="str">
        <f t="shared" si="0"/>
        <v/>
      </c>
      <c r="I22" s="71"/>
      <c r="J22" s="255"/>
      <c r="K22" s="304"/>
      <c r="L22" s="305"/>
      <c r="M22" s="306"/>
      <c r="N22" s="71"/>
      <c r="O22" s="255"/>
      <c r="P22" s="310"/>
      <c r="Q22" s="311"/>
      <c r="R22" s="312"/>
      <c r="AC22" s="96" t="s">
        <v>3115</v>
      </c>
      <c r="AD22" s="96"/>
      <c r="AE22" s="96"/>
    </row>
    <row r="23" spans="1:31" ht="14.4" customHeight="1" x14ac:dyDescent="0.3">
      <c r="A23">
        <v>12</v>
      </c>
      <c r="B23" s="300"/>
      <c r="C23" s="301"/>
      <c r="D23" s="302"/>
      <c r="E23" s="302"/>
      <c r="F23" s="301"/>
      <c r="G23" s="303"/>
      <c r="H23" s="120" t="str">
        <f t="shared" si="0"/>
        <v/>
      </c>
      <c r="I23" s="71"/>
      <c r="J23" s="255"/>
      <c r="K23" s="304"/>
      <c r="L23" s="305"/>
      <c r="M23" s="306"/>
      <c r="N23" s="71"/>
      <c r="O23" s="255"/>
      <c r="P23" s="310"/>
      <c r="Q23" s="311"/>
      <c r="R23" s="312"/>
      <c r="AC23" s="93" t="s">
        <v>3116</v>
      </c>
      <c r="AD23" s="94" t="str">
        <f>IF(AND(LEFT(AE3,4)=AD10,AD3="Yes"),'Gross Rev Wrksht'!AB27,"")</f>
        <v/>
      </c>
      <c r="AE23" s="95" t="str">
        <f>IF(AND(RIGHT(AE3,4)=AE10,AD3="Yes"),'Gross Rev Wrksht'!AC27,"")</f>
        <v/>
      </c>
    </row>
    <row r="24" spans="1:31" ht="14.4" customHeight="1" x14ac:dyDescent="0.3">
      <c r="A24">
        <v>13</v>
      </c>
      <c r="B24" s="300"/>
      <c r="C24" s="301"/>
      <c r="D24" s="302"/>
      <c r="E24" s="302"/>
      <c r="F24" s="301"/>
      <c r="G24" s="303"/>
      <c r="H24" s="120" t="str">
        <f t="shared" si="0"/>
        <v/>
      </c>
      <c r="I24" s="71"/>
      <c r="J24" s="255"/>
      <c r="K24" s="304"/>
      <c r="L24" s="305"/>
      <c r="M24" s="306"/>
      <c r="N24" s="71"/>
      <c r="O24" s="255"/>
      <c r="P24" s="310"/>
      <c r="Q24" s="311"/>
      <c r="R24" s="312"/>
      <c r="AC24" s="93" t="s">
        <v>3117</v>
      </c>
      <c r="AD24" s="94" t="str">
        <f>IF(AND(AD10="2020",AD3="Yes",LEFT(AE3,4)=AD10),M251,IF(AND(AD10="2021",AD3="Yes",LEFT(AE3,4)=AD10),M360,""))</f>
        <v/>
      </c>
      <c r="AE24" s="95" t="str">
        <f>IF(AND(AE10="2020",AD3="Yes",RIGHT(AE3,4)=AE10),M251,IF(AND(AE10="2021",AD3="Yes",RIGHT(AE3,4)=AE10),M360,""))</f>
        <v/>
      </c>
    </row>
    <row r="25" spans="1:31" ht="14.4" customHeight="1" x14ac:dyDescent="0.3">
      <c r="A25">
        <v>14</v>
      </c>
      <c r="B25" s="300"/>
      <c r="C25" s="301"/>
      <c r="D25" s="302"/>
      <c r="E25" s="302"/>
      <c r="F25" s="301"/>
      <c r="G25" s="303"/>
      <c r="H25" s="120" t="str">
        <f t="shared" si="0"/>
        <v/>
      </c>
      <c r="I25" s="71"/>
      <c r="J25" s="255"/>
      <c r="K25" s="304"/>
      <c r="L25" s="305"/>
      <c r="M25" s="306"/>
      <c r="N25" s="71"/>
      <c r="O25" s="255"/>
      <c r="P25" s="310"/>
      <c r="Q25" s="311"/>
      <c r="R25" s="312"/>
      <c r="AC25" s="93" t="s">
        <v>3118</v>
      </c>
      <c r="AD25" s="94" t="str">
        <f>IF(AND(AD10="2020",AD3="Yes",LEFT(AE3,4)=AD10),H251,IF(AND(AD10="2021",AD3="Yes",LEFT(AE3,4)=AD10),H360,""))</f>
        <v/>
      </c>
      <c r="AE25" s="95" t="str">
        <f>IF(AND(AE10="2020",AD3="Yes",RIGHT(AE3,4)=AE10),H251,IF(AND(AE10="2021",AD3="Yes",RIGHT(AE3,4)=AE10),H360,""))</f>
        <v/>
      </c>
    </row>
    <row r="26" spans="1:31" ht="14.4" customHeight="1" x14ac:dyDescent="0.3">
      <c r="A26">
        <v>15</v>
      </c>
      <c r="B26" s="300"/>
      <c r="C26" s="301"/>
      <c r="D26" s="302"/>
      <c r="E26" s="302"/>
      <c r="F26" s="301"/>
      <c r="G26" s="303"/>
      <c r="H26" s="120" t="str">
        <f t="shared" si="0"/>
        <v/>
      </c>
      <c r="I26" s="71"/>
      <c r="J26" s="255"/>
      <c r="K26" s="304"/>
      <c r="L26" s="305"/>
      <c r="M26" s="306"/>
      <c r="N26" s="71"/>
      <c r="O26" s="255"/>
      <c r="P26" s="310"/>
      <c r="Q26" s="311"/>
      <c r="R26" s="312"/>
      <c r="AC26" s="93" t="s">
        <v>3119</v>
      </c>
      <c r="AD26" s="94" t="str">
        <f>IF(AND(AD10="2020",AD3="Yes",LEFT(AE3,4)=AD10),R251,IF(AND(AD10="2021",AD3="Yes",LEFT(AE3,4)=AD10),R360,""))</f>
        <v/>
      </c>
      <c r="AE26" s="95" t="str">
        <f>IF(AND(AE10="2020",AD3="Yes",RIGHT(AE3,4)=AE10),R251,IF(AND(AE10="2021",AD3="Yes",RIGHT(AE3,4)=AE10),R360,""))</f>
        <v/>
      </c>
    </row>
    <row r="27" spans="1:31" ht="14.4" customHeight="1" x14ac:dyDescent="0.3">
      <c r="A27">
        <v>16</v>
      </c>
      <c r="B27" s="300"/>
      <c r="C27" s="301"/>
      <c r="D27" s="302"/>
      <c r="E27" s="302"/>
      <c r="F27" s="301"/>
      <c r="G27" s="303"/>
      <c r="H27" s="120" t="str">
        <f t="shared" si="0"/>
        <v/>
      </c>
      <c r="I27" s="71"/>
      <c r="J27" s="255"/>
      <c r="K27" s="304"/>
      <c r="L27" s="305"/>
      <c r="M27" s="306"/>
      <c r="N27" s="71"/>
      <c r="O27" s="255"/>
      <c r="P27" s="310"/>
      <c r="Q27" s="311"/>
      <c r="R27" s="312"/>
      <c r="AC27" s="93" t="s">
        <v>3120</v>
      </c>
      <c r="AD27" s="97" t="str">
        <f>IF(AND(LEFT(AE3,4)=AD10,AD3="Yes"),MAX(SUM(AD23:AD26),0),"")</f>
        <v/>
      </c>
      <c r="AE27" s="95" t="str">
        <f>IF(AND(RIGHT(AE3,4)=AE10,AD3="Yes"),SUM(AE23:AE26),"")</f>
        <v/>
      </c>
    </row>
    <row r="28" spans="1:31" ht="14.4" customHeight="1" x14ac:dyDescent="0.3">
      <c r="A28">
        <v>17</v>
      </c>
      <c r="B28" s="300"/>
      <c r="C28" s="301"/>
      <c r="D28" s="302"/>
      <c r="E28" s="302"/>
      <c r="F28" s="301"/>
      <c r="G28" s="303"/>
      <c r="H28" s="120" t="str">
        <f t="shared" si="0"/>
        <v/>
      </c>
      <c r="I28" s="71"/>
      <c r="J28" s="255"/>
      <c r="K28" s="304"/>
      <c r="L28" s="305"/>
      <c r="M28" s="306"/>
      <c r="N28" s="71"/>
      <c r="O28" s="255"/>
      <c r="P28" s="310"/>
      <c r="Q28" s="311"/>
      <c r="R28" s="312"/>
      <c r="AC28" s="96" t="s">
        <v>3121</v>
      </c>
      <c r="AD28" s="96"/>
      <c r="AE28" s="96"/>
    </row>
    <row r="29" spans="1:31" ht="14.4" customHeight="1" x14ac:dyDescent="0.3">
      <c r="A29">
        <v>18</v>
      </c>
      <c r="B29" s="300"/>
      <c r="C29" s="301"/>
      <c r="D29" s="302"/>
      <c r="E29" s="302"/>
      <c r="F29" s="301"/>
      <c r="G29" s="303"/>
      <c r="H29" s="120" t="str">
        <f t="shared" si="0"/>
        <v/>
      </c>
      <c r="I29" s="71"/>
      <c r="J29" s="255"/>
      <c r="K29" s="304"/>
      <c r="L29" s="305"/>
      <c r="M29" s="306"/>
      <c r="N29" s="71"/>
      <c r="O29" s="255"/>
      <c r="P29" s="310"/>
      <c r="Q29" s="311"/>
      <c r="R29" s="312"/>
      <c r="AC29" s="93" t="s">
        <v>3122</v>
      </c>
      <c r="AD29" s="97" t="str">
        <f>IF(AD1="Yes",AD15,IF(AND(AD2="yes",LEFT(AE2,4)=AD10),AD21,IF(AND(LEFT(AE3,4)=AD10,AD3="Yes"),AD27,"")))</f>
        <v/>
      </c>
      <c r="AE29" s="95" t="str">
        <f>IF(AD1="Yes",AE15,IF(AND(AD2="yes",RIGHT(AE2,4)=AE10),AE21,IF(AND(RIGHT(AE3,4)=AE10,AD3="Yes"),AE27,"")))</f>
        <v/>
      </c>
    </row>
    <row r="30" spans="1:31" ht="14.4" customHeight="1" x14ac:dyDescent="0.3">
      <c r="A30">
        <v>19</v>
      </c>
      <c r="B30" s="300"/>
      <c r="C30" s="301"/>
      <c r="D30" s="302"/>
      <c r="E30" s="302"/>
      <c r="F30" s="301"/>
      <c r="G30" s="303"/>
      <c r="H30" s="120" t="str">
        <f t="shared" si="0"/>
        <v/>
      </c>
      <c r="I30" s="71"/>
      <c r="J30" s="255"/>
      <c r="K30" s="304"/>
      <c r="L30" s="305"/>
      <c r="M30" s="306"/>
      <c r="N30" s="71"/>
      <c r="O30" s="255"/>
      <c r="P30" s="310"/>
      <c r="Q30" s="311"/>
      <c r="R30" s="312"/>
      <c r="AC30" s="93" t="s">
        <v>3123</v>
      </c>
      <c r="AD30" s="94" t="str">
        <f>IF(AD10=LEFT('Gross Rev Wrksht'!Y29,4),'Gross Rev Wrksht'!AE29,IF(AD10=LEFT('Gross Rev Wrksht'!Y30,4),'Gross Rev Wrksht'!AE30,""))</f>
        <v/>
      </c>
      <c r="AE30" s="95" t="str">
        <f>IF(AE10=LEFT('Gross Rev Wrksht'!Y29,4),'Gross Rev Wrksht'!AE29,IF(AE10=LEFT('Gross Rev Wrksht'!Y30,4),'Gross Rev Wrksht'!AE30))</f>
        <v/>
      </c>
    </row>
    <row r="31" spans="1:31" x14ac:dyDescent="0.3">
      <c r="A31">
        <v>20</v>
      </c>
      <c r="B31" s="300"/>
      <c r="C31" s="301"/>
      <c r="D31" s="302"/>
      <c r="E31" s="302"/>
      <c r="F31" s="301"/>
      <c r="G31" s="303"/>
      <c r="H31" s="120" t="str">
        <f t="shared" si="0"/>
        <v/>
      </c>
      <c r="I31" s="71"/>
      <c r="J31" s="255"/>
      <c r="K31" s="304"/>
      <c r="L31" s="305"/>
      <c r="M31" s="306"/>
      <c r="N31" s="71"/>
      <c r="O31" s="255"/>
      <c r="P31" s="310"/>
      <c r="Q31" s="311"/>
      <c r="R31" s="312"/>
    </row>
    <row r="32" spans="1:31" x14ac:dyDescent="0.3">
      <c r="A32">
        <v>21</v>
      </c>
      <c r="B32" s="300"/>
      <c r="C32" s="301"/>
      <c r="D32" s="302"/>
      <c r="E32" s="302"/>
      <c r="F32" s="301"/>
      <c r="G32" s="303"/>
      <c r="H32" s="120" t="str">
        <f t="shared" si="0"/>
        <v/>
      </c>
      <c r="I32" s="71"/>
      <c r="J32" s="255"/>
      <c r="K32" s="304"/>
      <c r="L32" s="305"/>
      <c r="M32" s="306"/>
      <c r="N32" s="71"/>
      <c r="O32" s="255"/>
      <c r="P32" s="310"/>
      <c r="Q32" s="311"/>
      <c r="R32" s="312"/>
    </row>
    <row r="33" spans="1:18" x14ac:dyDescent="0.3">
      <c r="A33">
        <v>22</v>
      </c>
      <c r="B33" s="300"/>
      <c r="C33" s="301"/>
      <c r="D33" s="302"/>
      <c r="E33" s="302"/>
      <c r="F33" s="301"/>
      <c r="G33" s="303"/>
      <c r="H33" s="120" t="str">
        <f t="shared" si="0"/>
        <v/>
      </c>
      <c r="I33" s="71"/>
      <c r="J33" s="255"/>
      <c r="K33" s="304"/>
      <c r="L33" s="305"/>
      <c r="M33" s="306"/>
      <c r="N33" s="71"/>
      <c r="O33" s="255"/>
      <c r="P33" s="310"/>
      <c r="Q33" s="311"/>
      <c r="R33" s="312"/>
    </row>
    <row r="34" spans="1:18" x14ac:dyDescent="0.3">
      <c r="A34">
        <v>23</v>
      </c>
      <c r="B34" s="300"/>
      <c r="C34" s="301"/>
      <c r="D34" s="302"/>
      <c r="E34" s="302"/>
      <c r="F34" s="301"/>
      <c r="G34" s="303"/>
      <c r="H34" s="120" t="str">
        <f t="shared" si="0"/>
        <v/>
      </c>
      <c r="I34" s="71"/>
      <c r="J34" s="255"/>
      <c r="K34" s="304"/>
      <c r="L34" s="305"/>
      <c r="M34" s="306"/>
      <c r="N34" s="71"/>
      <c r="O34" s="255"/>
      <c r="P34" s="310"/>
      <c r="Q34" s="311"/>
      <c r="R34" s="312"/>
    </row>
    <row r="35" spans="1:18" x14ac:dyDescent="0.3">
      <c r="A35">
        <v>24</v>
      </c>
      <c r="B35" s="300"/>
      <c r="C35" s="301"/>
      <c r="D35" s="302"/>
      <c r="E35" s="302"/>
      <c r="F35" s="301"/>
      <c r="G35" s="303"/>
      <c r="H35" s="120" t="str">
        <f t="shared" si="0"/>
        <v/>
      </c>
      <c r="I35" s="71"/>
      <c r="J35" s="255"/>
      <c r="K35" s="304"/>
      <c r="L35" s="305"/>
      <c r="M35" s="306"/>
      <c r="N35" s="71"/>
      <c r="O35" s="255"/>
      <c r="P35" s="310"/>
      <c r="Q35" s="311"/>
      <c r="R35" s="312"/>
    </row>
    <row r="36" spans="1:18" x14ac:dyDescent="0.3">
      <c r="A36">
        <v>25</v>
      </c>
      <c r="B36" s="300"/>
      <c r="C36" s="301"/>
      <c r="D36" s="302"/>
      <c r="E36" s="302"/>
      <c r="F36" s="301"/>
      <c r="G36" s="303"/>
      <c r="H36" s="120" t="str">
        <f t="shared" si="0"/>
        <v/>
      </c>
      <c r="I36" s="71"/>
      <c r="J36" s="255"/>
      <c r="K36" s="304"/>
      <c r="L36" s="305"/>
      <c r="M36" s="306"/>
      <c r="N36" s="71"/>
      <c r="O36" s="255"/>
      <c r="P36" s="310"/>
      <c r="Q36" s="311"/>
      <c r="R36" s="312"/>
    </row>
    <row r="37" spans="1:18" x14ac:dyDescent="0.3">
      <c r="A37">
        <v>26</v>
      </c>
      <c r="B37" s="300"/>
      <c r="C37" s="301"/>
      <c r="D37" s="302"/>
      <c r="E37" s="302"/>
      <c r="F37" s="301"/>
      <c r="G37" s="303"/>
      <c r="H37" s="120" t="str">
        <f t="shared" si="0"/>
        <v/>
      </c>
      <c r="I37" s="71"/>
      <c r="J37" s="255"/>
      <c r="K37" s="304"/>
      <c r="L37" s="305"/>
      <c r="M37" s="306"/>
      <c r="N37" s="71"/>
      <c r="O37" s="255"/>
      <c r="P37" s="310"/>
      <c r="Q37" s="311"/>
      <c r="R37" s="312"/>
    </row>
    <row r="38" spans="1:18" x14ac:dyDescent="0.3">
      <c r="A38">
        <v>27</v>
      </c>
      <c r="B38" s="300"/>
      <c r="C38" s="301"/>
      <c r="D38" s="302"/>
      <c r="E38" s="302"/>
      <c r="F38" s="301"/>
      <c r="G38" s="303"/>
      <c r="H38" s="120" t="str">
        <f t="shared" si="0"/>
        <v/>
      </c>
      <c r="I38" s="71"/>
      <c r="J38" s="255"/>
      <c r="K38" s="304"/>
      <c r="L38" s="305"/>
      <c r="M38" s="306"/>
      <c r="N38" s="71"/>
      <c r="O38" s="255"/>
      <c r="P38" s="310"/>
      <c r="Q38" s="311"/>
      <c r="R38" s="312"/>
    </row>
    <row r="39" spans="1:18" x14ac:dyDescent="0.3">
      <c r="A39">
        <v>28</v>
      </c>
      <c r="B39" s="300"/>
      <c r="C39" s="301"/>
      <c r="D39" s="302"/>
      <c r="E39" s="302"/>
      <c r="F39" s="301"/>
      <c r="G39" s="303"/>
      <c r="H39" s="120" t="str">
        <f t="shared" si="0"/>
        <v/>
      </c>
      <c r="I39" s="71"/>
      <c r="J39" s="255"/>
      <c r="K39" s="304"/>
      <c r="L39" s="305"/>
      <c r="M39" s="306"/>
      <c r="N39" s="71"/>
      <c r="O39" s="255"/>
      <c r="P39" s="310"/>
      <c r="Q39" s="311"/>
      <c r="R39" s="312"/>
    </row>
    <row r="40" spans="1:18" x14ac:dyDescent="0.3">
      <c r="A40">
        <v>29</v>
      </c>
      <c r="B40" s="300"/>
      <c r="C40" s="301"/>
      <c r="D40" s="302"/>
      <c r="E40" s="302"/>
      <c r="F40" s="301"/>
      <c r="G40" s="303"/>
      <c r="H40" s="120" t="str">
        <f t="shared" si="0"/>
        <v/>
      </c>
      <c r="I40" s="71"/>
      <c r="J40" s="255"/>
      <c r="K40" s="304"/>
      <c r="L40" s="305"/>
      <c r="M40" s="306"/>
      <c r="N40" s="71"/>
      <c r="O40" s="255"/>
      <c r="P40" s="310"/>
      <c r="Q40" s="311"/>
      <c r="R40" s="312"/>
    </row>
    <row r="41" spans="1:18" x14ac:dyDescent="0.3">
      <c r="A41">
        <v>30</v>
      </c>
      <c r="B41" s="300"/>
      <c r="C41" s="301"/>
      <c r="D41" s="302"/>
      <c r="E41" s="302"/>
      <c r="F41" s="301"/>
      <c r="G41" s="303"/>
      <c r="H41" s="120" t="str">
        <f t="shared" si="0"/>
        <v/>
      </c>
      <c r="I41" s="71"/>
      <c r="J41" s="255"/>
      <c r="K41" s="304"/>
      <c r="L41" s="305"/>
      <c r="M41" s="306"/>
      <c r="N41" s="71"/>
      <c r="O41" s="255"/>
      <c r="P41" s="310"/>
      <c r="Q41" s="311"/>
      <c r="R41" s="312"/>
    </row>
    <row r="42" spans="1:18" x14ac:dyDescent="0.3">
      <c r="A42">
        <v>31</v>
      </c>
      <c r="B42" s="300"/>
      <c r="C42" s="301"/>
      <c r="D42" s="302"/>
      <c r="E42" s="302"/>
      <c r="F42" s="301"/>
      <c r="G42" s="303"/>
      <c r="H42" s="120" t="str">
        <f t="shared" si="0"/>
        <v/>
      </c>
      <c r="I42" s="71"/>
      <c r="J42" s="255"/>
      <c r="K42" s="304"/>
      <c r="L42" s="305"/>
      <c r="M42" s="306"/>
      <c r="N42" s="71"/>
      <c r="O42" s="255"/>
      <c r="P42" s="310"/>
      <c r="Q42" s="311"/>
      <c r="R42" s="312"/>
    </row>
    <row r="43" spans="1:18" x14ac:dyDescent="0.3">
      <c r="A43">
        <v>32</v>
      </c>
      <c r="B43" s="300"/>
      <c r="C43" s="301"/>
      <c r="D43" s="302"/>
      <c r="E43" s="302"/>
      <c r="F43" s="301"/>
      <c r="G43" s="303"/>
      <c r="H43" s="120" t="str">
        <f t="shared" si="0"/>
        <v/>
      </c>
      <c r="I43" s="71"/>
      <c r="J43" s="255"/>
      <c r="K43" s="304"/>
      <c r="L43" s="305"/>
      <c r="M43" s="306"/>
      <c r="N43" s="71"/>
      <c r="O43" s="255"/>
      <c r="P43" s="310"/>
      <c r="Q43" s="311"/>
      <c r="R43" s="312"/>
    </row>
    <row r="44" spans="1:18" x14ac:dyDescent="0.3">
      <c r="A44">
        <v>33</v>
      </c>
      <c r="B44" s="300"/>
      <c r="C44" s="301"/>
      <c r="D44" s="302"/>
      <c r="E44" s="302"/>
      <c r="F44" s="301"/>
      <c r="G44" s="303"/>
      <c r="H44" s="120" t="str">
        <f t="shared" si="0"/>
        <v/>
      </c>
      <c r="I44" s="71"/>
      <c r="J44" s="255"/>
      <c r="K44" s="304"/>
      <c r="L44" s="305"/>
      <c r="M44" s="306"/>
      <c r="N44" s="71"/>
      <c r="O44" s="255"/>
      <c r="P44" s="310"/>
      <c r="Q44" s="311"/>
      <c r="R44" s="312"/>
    </row>
    <row r="45" spans="1:18" x14ac:dyDescent="0.3">
      <c r="A45">
        <v>34</v>
      </c>
      <c r="B45" s="300"/>
      <c r="C45" s="301"/>
      <c r="D45" s="302"/>
      <c r="E45" s="302"/>
      <c r="F45" s="301"/>
      <c r="G45" s="303"/>
      <c r="H45" s="120" t="str">
        <f t="shared" si="0"/>
        <v/>
      </c>
      <c r="I45" s="71"/>
      <c r="J45" s="255"/>
      <c r="K45" s="304"/>
      <c r="L45" s="305"/>
      <c r="M45" s="306"/>
      <c r="N45" s="71"/>
      <c r="O45" s="255"/>
      <c r="P45" s="310"/>
      <c r="Q45" s="311"/>
      <c r="R45" s="312"/>
    </row>
    <row r="46" spans="1:18" x14ac:dyDescent="0.3">
      <c r="A46">
        <v>35</v>
      </c>
      <c r="B46" s="300"/>
      <c r="C46" s="301"/>
      <c r="D46" s="302"/>
      <c r="E46" s="302"/>
      <c r="F46" s="301"/>
      <c r="G46" s="303"/>
      <c r="H46" s="120" t="str">
        <f t="shared" si="0"/>
        <v/>
      </c>
      <c r="I46" s="71"/>
      <c r="J46" s="255"/>
      <c r="K46" s="304"/>
      <c r="L46" s="305"/>
      <c r="M46" s="306"/>
      <c r="N46" s="71"/>
      <c r="O46" s="255"/>
      <c r="P46" s="310"/>
      <c r="Q46" s="311"/>
      <c r="R46" s="312"/>
    </row>
    <row r="47" spans="1:18" x14ac:dyDescent="0.3">
      <c r="A47">
        <v>36</v>
      </c>
      <c r="B47" s="300"/>
      <c r="C47" s="301"/>
      <c r="D47" s="302"/>
      <c r="E47" s="302"/>
      <c r="F47" s="301"/>
      <c r="G47" s="303"/>
      <c r="H47" s="120" t="str">
        <f t="shared" si="0"/>
        <v/>
      </c>
      <c r="I47" s="71"/>
      <c r="J47" s="255"/>
      <c r="K47" s="304"/>
      <c r="L47" s="305"/>
      <c r="M47" s="306"/>
      <c r="N47" s="71"/>
      <c r="O47" s="255"/>
      <c r="P47" s="310"/>
      <c r="Q47" s="311"/>
      <c r="R47" s="312"/>
    </row>
    <row r="48" spans="1:18" x14ac:dyDescent="0.3">
      <c r="A48">
        <v>37</v>
      </c>
      <c r="B48" s="300"/>
      <c r="C48" s="301"/>
      <c r="D48" s="302"/>
      <c r="E48" s="302"/>
      <c r="F48" s="301"/>
      <c r="G48" s="303"/>
      <c r="H48" s="120" t="str">
        <f t="shared" si="0"/>
        <v/>
      </c>
      <c r="I48" s="71"/>
      <c r="J48" s="255"/>
      <c r="K48" s="304"/>
      <c r="L48" s="305"/>
      <c r="M48" s="306"/>
      <c r="N48" s="71"/>
      <c r="O48" s="255"/>
      <c r="P48" s="310"/>
      <c r="Q48" s="311"/>
      <c r="R48" s="312"/>
    </row>
    <row r="49" spans="1:18" x14ac:dyDescent="0.3">
      <c r="A49">
        <v>38</v>
      </c>
      <c r="B49" s="300"/>
      <c r="C49" s="301"/>
      <c r="D49" s="302"/>
      <c r="E49" s="302"/>
      <c r="F49" s="301"/>
      <c r="G49" s="303"/>
      <c r="H49" s="120" t="str">
        <f t="shared" si="0"/>
        <v/>
      </c>
      <c r="I49" s="71"/>
      <c r="J49" s="255"/>
      <c r="K49" s="304"/>
      <c r="L49" s="305"/>
      <c r="M49" s="306"/>
      <c r="N49" s="71"/>
      <c r="O49" s="255"/>
      <c r="P49" s="310"/>
      <c r="Q49" s="311"/>
      <c r="R49" s="312"/>
    </row>
    <row r="50" spans="1:18" x14ac:dyDescent="0.3">
      <c r="A50">
        <v>39</v>
      </c>
      <c r="B50" s="300"/>
      <c r="C50" s="301"/>
      <c r="D50" s="302"/>
      <c r="E50" s="302"/>
      <c r="F50" s="301"/>
      <c r="G50" s="303"/>
      <c r="H50" s="120" t="str">
        <f t="shared" si="0"/>
        <v/>
      </c>
      <c r="I50" s="71"/>
      <c r="J50" s="255"/>
      <c r="K50" s="304"/>
      <c r="L50" s="305"/>
      <c r="M50" s="306"/>
      <c r="N50" s="71"/>
      <c r="O50" s="255"/>
      <c r="P50" s="310"/>
      <c r="Q50" s="311"/>
      <c r="R50" s="312"/>
    </row>
    <row r="51" spans="1:18" x14ac:dyDescent="0.3">
      <c r="A51">
        <v>40</v>
      </c>
      <c r="B51" s="300"/>
      <c r="C51" s="301"/>
      <c r="D51" s="302"/>
      <c r="E51" s="302"/>
      <c r="F51" s="301"/>
      <c r="G51" s="303"/>
      <c r="H51" s="120" t="str">
        <f t="shared" si="0"/>
        <v/>
      </c>
      <c r="I51" s="71"/>
      <c r="J51" s="255"/>
      <c r="K51" s="304"/>
      <c r="L51" s="305"/>
      <c r="M51" s="306"/>
      <c r="N51" s="71"/>
      <c r="O51" s="255"/>
      <c r="P51" s="310"/>
      <c r="Q51" s="311"/>
      <c r="R51" s="312"/>
    </row>
    <row r="52" spans="1:18" x14ac:dyDescent="0.3">
      <c r="A52">
        <v>41</v>
      </c>
      <c r="B52" s="300"/>
      <c r="C52" s="301"/>
      <c r="D52" s="302"/>
      <c r="E52" s="302"/>
      <c r="F52" s="301"/>
      <c r="G52" s="303"/>
      <c r="H52" s="120" t="str">
        <f t="shared" si="0"/>
        <v/>
      </c>
      <c r="I52" s="71"/>
      <c r="J52" s="255"/>
      <c r="K52" s="304"/>
      <c r="L52" s="305"/>
      <c r="M52" s="306"/>
      <c r="N52" s="71"/>
      <c r="O52" s="255"/>
      <c r="P52" s="310"/>
      <c r="Q52" s="311"/>
      <c r="R52" s="312"/>
    </row>
    <row r="53" spans="1:18" x14ac:dyDescent="0.3">
      <c r="A53">
        <v>42</v>
      </c>
      <c r="B53" s="300"/>
      <c r="C53" s="301"/>
      <c r="D53" s="302"/>
      <c r="E53" s="302"/>
      <c r="F53" s="301"/>
      <c r="G53" s="303"/>
      <c r="H53" s="120" t="str">
        <f t="shared" si="0"/>
        <v/>
      </c>
      <c r="I53" s="71"/>
      <c r="J53" s="255"/>
      <c r="K53" s="304"/>
      <c r="L53" s="305"/>
      <c r="M53" s="306"/>
      <c r="N53" s="71"/>
      <c r="O53" s="255"/>
      <c r="P53" s="310"/>
      <c r="Q53" s="311"/>
      <c r="R53" s="312"/>
    </row>
    <row r="54" spans="1:18" x14ac:dyDescent="0.3">
      <c r="A54">
        <v>43</v>
      </c>
      <c r="B54" s="300"/>
      <c r="C54" s="301"/>
      <c r="D54" s="302"/>
      <c r="E54" s="302"/>
      <c r="F54" s="301"/>
      <c r="G54" s="303"/>
      <c r="H54" s="120" t="str">
        <f t="shared" si="0"/>
        <v/>
      </c>
      <c r="I54" s="71"/>
      <c r="J54" s="255"/>
      <c r="K54" s="304"/>
      <c r="L54" s="305"/>
      <c r="M54" s="306"/>
      <c r="N54" s="71"/>
      <c r="O54" s="255"/>
      <c r="P54" s="310"/>
      <c r="Q54" s="311"/>
      <c r="R54" s="312"/>
    </row>
    <row r="55" spans="1:18" x14ac:dyDescent="0.3">
      <c r="A55">
        <v>44</v>
      </c>
      <c r="B55" s="300"/>
      <c r="C55" s="301"/>
      <c r="D55" s="302"/>
      <c r="E55" s="302"/>
      <c r="F55" s="301"/>
      <c r="G55" s="303"/>
      <c r="H55" s="120" t="str">
        <f t="shared" si="0"/>
        <v/>
      </c>
      <c r="I55" s="71"/>
      <c r="J55" s="255"/>
      <c r="K55" s="304"/>
      <c r="L55" s="305"/>
      <c r="M55" s="306"/>
      <c r="N55" s="71"/>
      <c r="O55" s="255"/>
      <c r="P55" s="310"/>
      <c r="Q55" s="311"/>
      <c r="R55" s="312"/>
    </row>
    <row r="56" spans="1:18" x14ac:dyDescent="0.3">
      <c r="A56">
        <v>45</v>
      </c>
      <c r="B56" s="300"/>
      <c r="C56" s="301"/>
      <c r="D56" s="302"/>
      <c r="E56" s="302"/>
      <c r="F56" s="301"/>
      <c r="G56" s="303"/>
      <c r="H56" s="120" t="str">
        <f t="shared" si="0"/>
        <v/>
      </c>
      <c r="I56" s="71"/>
      <c r="J56" s="255"/>
      <c r="K56" s="304"/>
      <c r="L56" s="305"/>
      <c r="M56" s="306"/>
      <c r="N56" s="71"/>
      <c r="O56" s="255"/>
      <c r="P56" s="310"/>
      <c r="Q56" s="311"/>
      <c r="R56" s="312"/>
    </row>
    <row r="57" spans="1:18" x14ac:dyDescent="0.3">
      <c r="A57">
        <v>46</v>
      </c>
      <c r="B57" s="300"/>
      <c r="C57" s="301"/>
      <c r="D57" s="302"/>
      <c r="E57" s="302"/>
      <c r="F57" s="301"/>
      <c r="G57" s="303"/>
      <c r="H57" s="120" t="str">
        <f t="shared" si="0"/>
        <v/>
      </c>
      <c r="I57" s="71"/>
      <c r="J57" s="255"/>
      <c r="K57" s="304"/>
      <c r="L57" s="305"/>
      <c r="M57" s="306"/>
      <c r="N57" s="71"/>
      <c r="O57" s="255"/>
      <c r="P57" s="310"/>
      <c r="Q57" s="311"/>
      <c r="R57" s="312"/>
    </row>
    <row r="58" spans="1:18" x14ac:dyDescent="0.3">
      <c r="A58">
        <v>47</v>
      </c>
      <c r="B58" s="300"/>
      <c r="C58" s="301"/>
      <c r="D58" s="302"/>
      <c r="E58" s="302"/>
      <c r="F58" s="301"/>
      <c r="G58" s="303"/>
      <c r="H58" s="120" t="str">
        <f t="shared" si="0"/>
        <v/>
      </c>
      <c r="I58" s="71"/>
      <c r="J58" s="255"/>
      <c r="K58" s="304"/>
      <c r="L58" s="305"/>
      <c r="M58" s="306"/>
      <c r="N58" s="71"/>
      <c r="O58" s="255"/>
      <c r="P58" s="310"/>
      <c r="Q58" s="311"/>
      <c r="R58" s="312"/>
    </row>
    <row r="59" spans="1:18" x14ac:dyDescent="0.3">
      <c r="A59">
        <v>48</v>
      </c>
      <c r="B59" s="300"/>
      <c r="C59" s="301"/>
      <c r="D59" s="302"/>
      <c r="E59" s="302"/>
      <c r="F59" s="301"/>
      <c r="G59" s="303"/>
      <c r="H59" s="120" t="str">
        <f t="shared" si="0"/>
        <v/>
      </c>
      <c r="I59" s="71"/>
      <c r="J59" s="255"/>
      <c r="K59" s="304"/>
      <c r="L59" s="305"/>
      <c r="M59" s="306"/>
      <c r="N59" s="71"/>
      <c r="O59" s="255"/>
      <c r="P59" s="310"/>
      <c r="Q59" s="311"/>
      <c r="R59" s="312"/>
    </row>
    <row r="60" spans="1:18" x14ac:dyDescent="0.3">
      <c r="A60">
        <v>49</v>
      </c>
      <c r="B60" s="300"/>
      <c r="C60" s="301"/>
      <c r="D60" s="302"/>
      <c r="E60" s="302"/>
      <c r="F60" s="301"/>
      <c r="G60" s="303"/>
      <c r="H60" s="120" t="str">
        <f t="shared" si="0"/>
        <v/>
      </c>
      <c r="I60" s="71"/>
      <c r="J60" s="255"/>
      <c r="K60" s="304"/>
      <c r="L60" s="305"/>
      <c r="M60" s="306"/>
      <c r="N60" s="71"/>
      <c r="O60" s="255"/>
      <c r="P60" s="310"/>
      <c r="Q60" s="311"/>
      <c r="R60" s="312"/>
    </row>
    <row r="61" spans="1:18" x14ac:dyDescent="0.3">
      <c r="A61">
        <v>50</v>
      </c>
      <c r="B61" s="300"/>
      <c r="C61" s="301"/>
      <c r="D61" s="302"/>
      <c r="E61" s="302"/>
      <c r="F61" s="301"/>
      <c r="G61" s="303"/>
      <c r="H61" s="120" t="str">
        <f t="shared" si="0"/>
        <v/>
      </c>
      <c r="I61" s="71"/>
      <c r="J61" s="255"/>
      <c r="K61" s="304"/>
      <c r="L61" s="305"/>
      <c r="M61" s="306"/>
      <c r="N61" s="71"/>
      <c r="O61" s="255"/>
      <c r="P61" s="310"/>
      <c r="Q61" s="311"/>
      <c r="R61" s="312"/>
    </row>
    <row r="62" spans="1:18" x14ac:dyDescent="0.3">
      <c r="A62">
        <v>51</v>
      </c>
      <c r="B62" s="300"/>
      <c r="C62" s="301"/>
      <c r="D62" s="302"/>
      <c r="E62" s="302"/>
      <c r="F62" s="301"/>
      <c r="G62" s="303"/>
      <c r="H62" s="120" t="str">
        <f t="shared" si="0"/>
        <v/>
      </c>
      <c r="I62" s="71"/>
      <c r="J62" s="255"/>
      <c r="K62" s="304"/>
      <c r="L62" s="305"/>
      <c r="M62" s="306"/>
      <c r="N62" s="71"/>
      <c r="O62" s="255"/>
      <c r="P62" s="310"/>
      <c r="Q62" s="311"/>
      <c r="R62" s="312"/>
    </row>
    <row r="63" spans="1:18" x14ac:dyDescent="0.3">
      <c r="A63">
        <v>52</v>
      </c>
      <c r="B63" s="300"/>
      <c r="C63" s="301"/>
      <c r="D63" s="302"/>
      <c r="E63" s="302"/>
      <c r="F63" s="301"/>
      <c r="G63" s="303"/>
      <c r="H63" s="120" t="str">
        <f t="shared" si="0"/>
        <v/>
      </c>
      <c r="I63" s="71"/>
      <c r="J63" s="255"/>
      <c r="K63" s="304"/>
      <c r="L63" s="305"/>
      <c r="M63" s="306"/>
      <c r="N63" s="71"/>
      <c r="O63" s="255"/>
      <c r="P63" s="310"/>
      <c r="Q63" s="311"/>
      <c r="R63" s="312"/>
    </row>
    <row r="64" spans="1:18" x14ac:dyDescent="0.3">
      <c r="A64">
        <v>53</v>
      </c>
      <c r="B64" s="300"/>
      <c r="C64" s="301"/>
      <c r="D64" s="302"/>
      <c r="E64" s="302"/>
      <c r="F64" s="301"/>
      <c r="G64" s="303"/>
      <c r="H64" s="120" t="str">
        <f t="shared" si="0"/>
        <v/>
      </c>
      <c r="I64" s="71"/>
      <c r="J64" s="255"/>
      <c r="K64" s="304"/>
      <c r="L64" s="305"/>
      <c r="M64" s="306"/>
      <c r="N64" s="71"/>
      <c r="O64" s="255"/>
      <c r="P64" s="310"/>
      <c r="Q64" s="311"/>
      <c r="R64" s="312"/>
    </row>
    <row r="65" spans="1:19" x14ac:dyDescent="0.3">
      <c r="A65">
        <v>54</v>
      </c>
      <c r="B65" s="300"/>
      <c r="C65" s="301"/>
      <c r="D65" s="302"/>
      <c r="E65" s="302"/>
      <c r="F65" s="301"/>
      <c r="G65" s="303"/>
      <c r="H65" s="120" t="str">
        <f t="shared" si="0"/>
        <v/>
      </c>
      <c r="I65" s="71"/>
      <c r="J65" s="255" t="str">
        <f>IF(H65="","",2)</f>
        <v/>
      </c>
      <c r="K65" s="304"/>
      <c r="L65" s="305"/>
      <c r="M65" s="306"/>
      <c r="N65" s="71"/>
      <c r="O65" s="255" t="str">
        <f>IF(M65="","",4)</f>
        <v/>
      </c>
      <c r="P65" s="310"/>
      <c r="Q65" s="311"/>
      <c r="R65" s="312"/>
      <c r="S65" s="255" t="str">
        <f>IF(R65="","",5)</f>
        <v/>
      </c>
    </row>
    <row r="66" spans="1:19" x14ac:dyDescent="0.3">
      <c r="A66">
        <v>55</v>
      </c>
      <c r="B66" s="300"/>
      <c r="C66" s="301"/>
      <c r="D66" s="302"/>
      <c r="E66" s="302"/>
      <c r="F66" s="301"/>
      <c r="G66" s="303"/>
      <c r="H66" s="120" t="str">
        <f t="shared" si="0"/>
        <v/>
      </c>
      <c r="I66" s="71"/>
      <c r="J66" s="255"/>
      <c r="K66" s="304"/>
      <c r="L66" s="305"/>
      <c r="M66" s="306"/>
      <c r="N66" s="71"/>
      <c r="O66" s="255"/>
      <c r="P66" s="310"/>
      <c r="Q66" s="311"/>
      <c r="R66" s="312"/>
    </row>
    <row r="67" spans="1:19" x14ac:dyDescent="0.3">
      <c r="A67">
        <v>56</v>
      </c>
      <c r="B67" s="300"/>
      <c r="C67" s="301"/>
      <c r="D67" s="302"/>
      <c r="E67" s="302"/>
      <c r="F67" s="301"/>
      <c r="G67" s="303"/>
      <c r="H67" s="120" t="str">
        <f t="shared" si="0"/>
        <v/>
      </c>
      <c r="I67" s="71"/>
      <c r="J67" s="255"/>
      <c r="K67" s="304"/>
      <c r="L67" s="305"/>
      <c r="M67" s="306"/>
      <c r="N67" s="71"/>
      <c r="O67" s="255"/>
      <c r="P67" s="310"/>
      <c r="Q67" s="311"/>
      <c r="R67" s="312"/>
    </row>
    <row r="68" spans="1:19" x14ac:dyDescent="0.3">
      <c r="A68">
        <v>57</v>
      </c>
      <c r="B68" s="300"/>
      <c r="C68" s="301"/>
      <c r="D68" s="302"/>
      <c r="E68" s="302"/>
      <c r="F68" s="301"/>
      <c r="G68" s="303"/>
      <c r="H68" s="120" t="str">
        <f t="shared" si="0"/>
        <v/>
      </c>
      <c r="I68" s="71"/>
      <c r="J68" s="255"/>
      <c r="K68" s="304"/>
      <c r="L68" s="305"/>
      <c r="M68" s="306"/>
      <c r="N68" s="71"/>
      <c r="O68" s="255"/>
      <c r="P68" s="310"/>
      <c r="Q68" s="311"/>
      <c r="R68" s="312"/>
    </row>
    <row r="69" spans="1:19" x14ac:dyDescent="0.3">
      <c r="A69">
        <v>58</v>
      </c>
      <c r="B69" s="300"/>
      <c r="C69" s="301"/>
      <c r="D69" s="302"/>
      <c r="E69" s="302"/>
      <c r="F69" s="301"/>
      <c r="G69" s="303"/>
      <c r="H69" s="120" t="str">
        <f t="shared" si="0"/>
        <v/>
      </c>
      <c r="I69" s="71"/>
      <c r="J69" s="255"/>
      <c r="K69" s="304"/>
      <c r="L69" s="305"/>
      <c r="M69" s="306"/>
      <c r="N69" s="71"/>
      <c r="O69" s="255"/>
      <c r="P69" s="310"/>
      <c r="Q69" s="311"/>
      <c r="R69" s="312"/>
    </row>
    <row r="70" spans="1:19" x14ac:dyDescent="0.3">
      <c r="A70">
        <v>59</v>
      </c>
      <c r="B70" s="300"/>
      <c r="C70" s="301"/>
      <c r="D70" s="302"/>
      <c r="E70" s="302"/>
      <c r="F70" s="301"/>
      <c r="G70" s="303"/>
      <c r="H70" s="120" t="str">
        <f t="shared" si="0"/>
        <v/>
      </c>
      <c r="I70" s="71"/>
      <c r="J70" s="255"/>
      <c r="K70" s="304"/>
      <c r="L70" s="305"/>
      <c r="M70" s="306"/>
      <c r="N70" s="71"/>
      <c r="O70" s="255"/>
      <c r="P70" s="310"/>
      <c r="Q70" s="311"/>
      <c r="R70" s="312"/>
    </row>
    <row r="71" spans="1:19" x14ac:dyDescent="0.3">
      <c r="A71">
        <v>60</v>
      </c>
      <c r="B71" s="300"/>
      <c r="C71" s="301"/>
      <c r="D71" s="302"/>
      <c r="E71" s="302"/>
      <c r="F71" s="301"/>
      <c r="G71" s="303"/>
      <c r="H71" s="120" t="str">
        <f t="shared" si="0"/>
        <v/>
      </c>
      <c r="I71" s="71"/>
      <c r="J71" s="255"/>
      <c r="K71" s="304"/>
      <c r="L71" s="305"/>
      <c r="M71" s="306"/>
      <c r="N71" s="71"/>
      <c r="O71" s="255"/>
      <c r="P71" s="310"/>
      <c r="Q71" s="311"/>
      <c r="R71" s="312"/>
    </row>
    <row r="72" spans="1:19" x14ac:dyDescent="0.3">
      <c r="A72">
        <v>61</v>
      </c>
      <c r="B72" s="300"/>
      <c r="C72" s="301"/>
      <c r="D72" s="302"/>
      <c r="E72" s="302"/>
      <c r="F72" s="301"/>
      <c r="G72" s="303"/>
      <c r="H72" s="120" t="str">
        <f t="shared" si="0"/>
        <v/>
      </c>
      <c r="I72" s="71"/>
      <c r="J72" s="255"/>
      <c r="K72" s="304"/>
      <c r="L72" s="305"/>
      <c r="M72" s="306"/>
      <c r="N72" s="71"/>
      <c r="O72" s="255"/>
      <c r="P72" s="310"/>
      <c r="Q72" s="311"/>
      <c r="R72" s="312"/>
    </row>
    <row r="73" spans="1:19" x14ac:dyDescent="0.3">
      <c r="A73">
        <v>62</v>
      </c>
      <c r="B73" s="300"/>
      <c r="C73" s="301"/>
      <c r="D73" s="302"/>
      <c r="E73" s="302"/>
      <c r="F73" s="301"/>
      <c r="G73" s="303"/>
      <c r="H73" s="120" t="str">
        <f t="shared" si="0"/>
        <v/>
      </c>
      <c r="I73" s="71"/>
      <c r="J73" s="255"/>
      <c r="K73" s="304"/>
      <c r="L73" s="305"/>
      <c r="M73" s="306"/>
      <c r="N73" s="71"/>
      <c r="O73" s="255"/>
      <c r="P73" s="310"/>
      <c r="Q73" s="311"/>
      <c r="R73" s="312"/>
    </row>
    <row r="74" spans="1:19" x14ac:dyDescent="0.3">
      <c r="A74">
        <v>63</v>
      </c>
      <c r="B74" s="300"/>
      <c r="C74" s="301"/>
      <c r="D74" s="302"/>
      <c r="E74" s="302"/>
      <c r="F74" s="301"/>
      <c r="G74" s="303"/>
      <c r="H74" s="120" t="str">
        <f t="shared" si="0"/>
        <v/>
      </c>
      <c r="I74" s="71"/>
      <c r="J74" s="255"/>
      <c r="K74" s="304"/>
      <c r="L74" s="305"/>
      <c r="M74" s="306"/>
      <c r="N74" s="71"/>
      <c r="O74" s="255"/>
      <c r="P74" s="310"/>
      <c r="Q74" s="311"/>
      <c r="R74" s="312"/>
    </row>
    <row r="75" spans="1:19" x14ac:dyDescent="0.3">
      <c r="A75">
        <v>64</v>
      </c>
      <c r="B75" s="300"/>
      <c r="C75" s="301"/>
      <c r="D75" s="302"/>
      <c r="E75" s="302"/>
      <c r="F75" s="301"/>
      <c r="G75" s="303"/>
      <c r="H75" s="120" t="str">
        <f t="shared" si="0"/>
        <v/>
      </c>
      <c r="I75" s="71"/>
      <c r="J75" s="255"/>
      <c r="K75" s="304"/>
      <c r="L75" s="305"/>
      <c r="M75" s="306"/>
      <c r="N75" s="71"/>
      <c r="O75" s="255"/>
      <c r="P75" s="310"/>
      <c r="Q75" s="311"/>
      <c r="R75" s="312"/>
    </row>
    <row r="76" spans="1:19" x14ac:dyDescent="0.3">
      <c r="A76">
        <v>65</v>
      </c>
      <c r="B76" s="300"/>
      <c r="C76" s="301"/>
      <c r="D76" s="302"/>
      <c r="E76" s="302"/>
      <c r="F76" s="301"/>
      <c r="G76" s="303"/>
      <c r="H76" s="120" t="str">
        <f t="shared" si="0"/>
        <v/>
      </c>
      <c r="I76" s="71"/>
      <c r="J76" s="255"/>
      <c r="K76" s="304"/>
      <c r="L76" s="305"/>
      <c r="M76" s="306"/>
      <c r="N76" s="71"/>
      <c r="O76" s="255"/>
      <c r="P76" s="310"/>
      <c r="Q76" s="311"/>
      <c r="R76" s="312"/>
    </row>
    <row r="77" spans="1:19" x14ac:dyDescent="0.3">
      <c r="A77">
        <v>66</v>
      </c>
      <c r="B77" s="300"/>
      <c r="C77" s="301"/>
      <c r="D77" s="302"/>
      <c r="E77" s="302"/>
      <c r="F77" s="301"/>
      <c r="G77" s="303"/>
      <c r="H77" s="120" t="str">
        <f t="shared" ref="H77:H111" si="1">IF(C77="","",ROUND(D77*E77*G77,2))</f>
        <v/>
      </c>
      <c r="I77" s="71"/>
      <c r="J77" s="255"/>
      <c r="K77" s="304"/>
      <c r="L77" s="305"/>
      <c r="M77" s="306"/>
      <c r="N77" s="71"/>
      <c r="O77" s="255"/>
      <c r="P77" s="310"/>
      <c r="Q77" s="311"/>
      <c r="R77" s="312"/>
    </row>
    <row r="78" spans="1:19" x14ac:dyDescent="0.3">
      <c r="A78">
        <v>67</v>
      </c>
      <c r="B78" s="300"/>
      <c r="C78" s="301"/>
      <c r="D78" s="302"/>
      <c r="E78" s="302"/>
      <c r="F78" s="301"/>
      <c r="G78" s="303"/>
      <c r="H78" s="120" t="str">
        <f t="shared" si="1"/>
        <v/>
      </c>
      <c r="I78" s="71"/>
      <c r="J78" s="255"/>
      <c r="K78" s="304"/>
      <c r="L78" s="305"/>
      <c r="M78" s="306"/>
      <c r="N78" s="71"/>
      <c r="O78" s="255"/>
      <c r="P78" s="310"/>
      <c r="Q78" s="311"/>
      <c r="R78" s="312"/>
    </row>
    <row r="79" spans="1:19" x14ac:dyDescent="0.3">
      <c r="A79">
        <v>68</v>
      </c>
      <c r="B79" s="300"/>
      <c r="C79" s="301"/>
      <c r="D79" s="302"/>
      <c r="E79" s="302"/>
      <c r="F79" s="301"/>
      <c r="G79" s="303"/>
      <c r="H79" s="120" t="str">
        <f t="shared" si="1"/>
        <v/>
      </c>
      <c r="I79" s="71"/>
      <c r="J79" s="255"/>
      <c r="K79" s="304"/>
      <c r="L79" s="305"/>
      <c r="M79" s="306"/>
      <c r="N79" s="71"/>
      <c r="O79" s="255"/>
      <c r="P79" s="310"/>
      <c r="Q79" s="311"/>
      <c r="R79" s="312"/>
    </row>
    <row r="80" spans="1:19" x14ac:dyDescent="0.3">
      <c r="A80">
        <v>69</v>
      </c>
      <c r="B80" s="300"/>
      <c r="C80" s="301"/>
      <c r="D80" s="302"/>
      <c r="E80" s="302"/>
      <c r="F80" s="301"/>
      <c r="G80" s="303"/>
      <c r="H80" s="120" t="str">
        <f t="shared" si="1"/>
        <v/>
      </c>
      <c r="I80" s="71"/>
      <c r="J80" s="255"/>
      <c r="K80" s="304"/>
      <c r="L80" s="305"/>
      <c r="M80" s="306"/>
      <c r="N80" s="71"/>
      <c r="O80" s="255"/>
      <c r="P80" s="310"/>
      <c r="Q80" s="311"/>
      <c r="R80" s="312"/>
    </row>
    <row r="81" spans="1:18" x14ac:dyDescent="0.3">
      <c r="A81">
        <v>70</v>
      </c>
      <c r="B81" s="300"/>
      <c r="C81" s="301"/>
      <c r="D81" s="302"/>
      <c r="E81" s="302"/>
      <c r="F81" s="301"/>
      <c r="G81" s="303"/>
      <c r="H81" s="120" t="str">
        <f t="shared" si="1"/>
        <v/>
      </c>
      <c r="I81" s="71"/>
      <c r="J81" s="255"/>
      <c r="K81" s="304"/>
      <c r="L81" s="305"/>
      <c r="M81" s="306"/>
      <c r="N81" s="71"/>
      <c r="O81" s="255"/>
      <c r="P81" s="310"/>
      <c r="Q81" s="311"/>
      <c r="R81" s="312"/>
    </row>
    <row r="82" spans="1:18" x14ac:dyDescent="0.3">
      <c r="A82">
        <v>71</v>
      </c>
      <c r="B82" s="300"/>
      <c r="C82" s="301"/>
      <c r="D82" s="302"/>
      <c r="E82" s="302"/>
      <c r="F82" s="301"/>
      <c r="G82" s="303"/>
      <c r="H82" s="120" t="str">
        <f t="shared" si="1"/>
        <v/>
      </c>
      <c r="I82" s="71"/>
      <c r="J82" s="255"/>
      <c r="K82" s="304"/>
      <c r="L82" s="305"/>
      <c r="M82" s="306"/>
      <c r="N82" s="71"/>
      <c r="O82" s="255"/>
      <c r="P82" s="310"/>
      <c r="Q82" s="311"/>
      <c r="R82" s="312"/>
    </row>
    <row r="83" spans="1:18" x14ac:dyDescent="0.3">
      <c r="A83">
        <v>72</v>
      </c>
      <c r="B83" s="300"/>
      <c r="C83" s="301"/>
      <c r="D83" s="302"/>
      <c r="E83" s="302"/>
      <c r="F83" s="301"/>
      <c r="G83" s="303"/>
      <c r="H83" s="120" t="str">
        <f t="shared" si="1"/>
        <v/>
      </c>
      <c r="I83" s="71"/>
      <c r="J83" s="255"/>
      <c r="K83" s="304"/>
      <c r="L83" s="305"/>
      <c r="M83" s="306"/>
      <c r="N83" s="71"/>
      <c r="O83" s="255"/>
      <c r="P83" s="310"/>
      <c r="Q83" s="311"/>
      <c r="R83" s="312"/>
    </row>
    <row r="84" spans="1:18" x14ac:dyDescent="0.3">
      <c r="A84">
        <v>73</v>
      </c>
      <c r="B84" s="300"/>
      <c r="C84" s="301"/>
      <c r="D84" s="302"/>
      <c r="E84" s="302"/>
      <c r="F84" s="301"/>
      <c r="G84" s="303"/>
      <c r="H84" s="120" t="str">
        <f t="shared" si="1"/>
        <v/>
      </c>
      <c r="I84" s="71"/>
      <c r="J84" s="255"/>
      <c r="K84" s="304"/>
      <c r="L84" s="305"/>
      <c r="M84" s="306"/>
      <c r="N84" s="71"/>
      <c r="O84" s="255"/>
      <c r="P84" s="310"/>
      <c r="Q84" s="311"/>
      <c r="R84" s="312"/>
    </row>
    <row r="85" spans="1:18" x14ac:dyDescent="0.3">
      <c r="A85">
        <v>74</v>
      </c>
      <c r="B85" s="300"/>
      <c r="C85" s="301"/>
      <c r="D85" s="302"/>
      <c r="E85" s="302"/>
      <c r="F85" s="301"/>
      <c r="G85" s="303"/>
      <c r="H85" s="120" t="str">
        <f t="shared" si="1"/>
        <v/>
      </c>
      <c r="I85" s="71"/>
      <c r="J85" s="255"/>
      <c r="K85" s="304"/>
      <c r="L85" s="305"/>
      <c r="M85" s="306"/>
      <c r="N85" s="71"/>
      <c r="O85" s="255"/>
      <c r="P85" s="310"/>
      <c r="Q85" s="311"/>
      <c r="R85" s="312"/>
    </row>
    <row r="86" spans="1:18" x14ac:dyDescent="0.3">
      <c r="A86">
        <v>75</v>
      </c>
      <c r="B86" s="300"/>
      <c r="C86" s="301"/>
      <c r="D86" s="302"/>
      <c r="E86" s="302"/>
      <c r="F86" s="301"/>
      <c r="G86" s="303"/>
      <c r="H86" s="120" t="str">
        <f t="shared" si="1"/>
        <v/>
      </c>
      <c r="I86" s="71"/>
      <c r="J86" s="255"/>
      <c r="K86" s="304"/>
      <c r="L86" s="305"/>
      <c r="M86" s="306"/>
      <c r="N86" s="71"/>
      <c r="O86" s="255"/>
      <c r="P86" s="310"/>
      <c r="Q86" s="311"/>
      <c r="R86" s="312"/>
    </row>
    <row r="87" spans="1:18" x14ac:dyDescent="0.3">
      <c r="A87">
        <v>76</v>
      </c>
      <c r="B87" s="300"/>
      <c r="C87" s="301"/>
      <c r="D87" s="302"/>
      <c r="E87" s="302"/>
      <c r="F87" s="301"/>
      <c r="G87" s="303"/>
      <c r="H87" s="120" t="str">
        <f t="shared" si="1"/>
        <v/>
      </c>
      <c r="I87" s="71"/>
      <c r="J87" s="255"/>
      <c r="K87" s="304"/>
      <c r="L87" s="305"/>
      <c r="M87" s="306"/>
      <c r="N87" s="71"/>
      <c r="O87" s="255"/>
      <c r="P87" s="310"/>
      <c r="Q87" s="311"/>
      <c r="R87" s="312"/>
    </row>
    <row r="88" spans="1:18" x14ac:dyDescent="0.3">
      <c r="A88">
        <v>77</v>
      </c>
      <c r="B88" s="300"/>
      <c r="C88" s="301"/>
      <c r="D88" s="302"/>
      <c r="E88" s="302"/>
      <c r="F88" s="301"/>
      <c r="G88" s="303"/>
      <c r="H88" s="120" t="str">
        <f t="shared" si="1"/>
        <v/>
      </c>
      <c r="I88" s="71"/>
      <c r="J88" s="255"/>
      <c r="K88" s="304"/>
      <c r="L88" s="305"/>
      <c r="M88" s="306"/>
      <c r="N88" s="71"/>
      <c r="O88" s="255"/>
      <c r="P88" s="310"/>
      <c r="Q88" s="311"/>
      <c r="R88" s="312"/>
    </row>
    <row r="89" spans="1:18" x14ac:dyDescent="0.3">
      <c r="A89">
        <v>78</v>
      </c>
      <c r="B89" s="300"/>
      <c r="C89" s="301"/>
      <c r="D89" s="302"/>
      <c r="E89" s="302"/>
      <c r="F89" s="301"/>
      <c r="G89" s="303"/>
      <c r="H89" s="120" t="str">
        <f t="shared" si="1"/>
        <v/>
      </c>
      <c r="I89" s="71"/>
      <c r="J89" s="255"/>
      <c r="K89" s="304"/>
      <c r="L89" s="305"/>
      <c r="M89" s="306"/>
      <c r="N89" s="71"/>
      <c r="O89" s="255"/>
      <c r="P89" s="310"/>
      <c r="Q89" s="311"/>
      <c r="R89" s="312"/>
    </row>
    <row r="90" spans="1:18" x14ac:dyDescent="0.3">
      <c r="A90">
        <v>79</v>
      </c>
      <c r="B90" s="300"/>
      <c r="C90" s="301"/>
      <c r="D90" s="302"/>
      <c r="E90" s="302"/>
      <c r="F90" s="301"/>
      <c r="G90" s="303"/>
      <c r="H90" s="120" t="str">
        <f t="shared" si="1"/>
        <v/>
      </c>
      <c r="I90" s="71"/>
      <c r="J90" s="255"/>
      <c r="K90" s="304"/>
      <c r="L90" s="305"/>
      <c r="M90" s="306"/>
      <c r="N90" s="71"/>
      <c r="O90" s="255"/>
      <c r="P90" s="310"/>
      <c r="Q90" s="311"/>
      <c r="R90" s="312"/>
    </row>
    <row r="91" spans="1:18" x14ac:dyDescent="0.3">
      <c r="A91">
        <v>80</v>
      </c>
      <c r="B91" s="300"/>
      <c r="C91" s="301"/>
      <c r="D91" s="302"/>
      <c r="E91" s="302"/>
      <c r="F91" s="301"/>
      <c r="G91" s="303"/>
      <c r="H91" s="120" t="str">
        <f t="shared" si="1"/>
        <v/>
      </c>
      <c r="I91" s="71"/>
      <c r="J91" s="255"/>
      <c r="K91" s="304"/>
      <c r="L91" s="305"/>
      <c r="M91" s="306"/>
      <c r="N91" s="71"/>
      <c r="O91" s="255"/>
      <c r="P91" s="310"/>
      <c r="Q91" s="311"/>
      <c r="R91" s="312"/>
    </row>
    <row r="92" spans="1:18" x14ac:dyDescent="0.3">
      <c r="A92">
        <v>81</v>
      </c>
      <c r="B92" s="300"/>
      <c r="C92" s="301"/>
      <c r="D92" s="302"/>
      <c r="E92" s="302"/>
      <c r="F92" s="301"/>
      <c r="G92" s="303"/>
      <c r="H92" s="120" t="str">
        <f t="shared" si="1"/>
        <v/>
      </c>
      <c r="I92" s="71"/>
      <c r="J92" s="255"/>
      <c r="K92" s="304"/>
      <c r="L92" s="305"/>
      <c r="M92" s="306"/>
      <c r="N92" s="71"/>
      <c r="O92" s="255"/>
      <c r="P92" s="310"/>
      <c r="Q92" s="311"/>
      <c r="R92" s="312"/>
    </row>
    <row r="93" spans="1:18" x14ac:dyDescent="0.3">
      <c r="A93">
        <v>82</v>
      </c>
      <c r="B93" s="300"/>
      <c r="C93" s="301"/>
      <c r="D93" s="302"/>
      <c r="E93" s="302"/>
      <c r="F93" s="301"/>
      <c r="G93" s="303"/>
      <c r="H93" s="120" t="str">
        <f t="shared" si="1"/>
        <v/>
      </c>
      <c r="I93" s="71"/>
      <c r="J93" s="255"/>
      <c r="K93" s="304"/>
      <c r="L93" s="305"/>
      <c r="M93" s="306"/>
      <c r="N93" s="71"/>
      <c r="O93" s="255"/>
      <c r="P93" s="310"/>
      <c r="Q93" s="311"/>
      <c r="R93" s="312"/>
    </row>
    <row r="94" spans="1:18" x14ac:dyDescent="0.3">
      <c r="A94">
        <v>83</v>
      </c>
      <c r="B94" s="300"/>
      <c r="C94" s="301"/>
      <c r="D94" s="302"/>
      <c r="E94" s="302"/>
      <c r="F94" s="301"/>
      <c r="G94" s="303"/>
      <c r="H94" s="120" t="str">
        <f t="shared" si="1"/>
        <v/>
      </c>
      <c r="I94" s="71"/>
      <c r="J94" s="255"/>
      <c r="K94" s="304"/>
      <c r="L94" s="305"/>
      <c r="M94" s="306"/>
      <c r="N94" s="71"/>
      <c r="O94" s="255"/>
      <c r="P94" s="310"/>
      <c r="Q94" s="311"/>
      <c r="R94" s="312"/>
    </row>
    <row r="95" spans="1:18" x14ac:dyDescent="0.3">
      <c r="A95">
        <v>84</v>
      </c>
      <c r="B95" s="300"/>
      <c r="C95" s="301"/>
      <c r="D95" s="302"/>
      <c r="E95" s="302"/>
      <c r="F95" s="301"/>
      <c r="G95" s="303"/>
      <c r="H95" s="120" t="str">
        <f t="shared" si="1"/>
        <v/>
      </c>
      <c r="I95" s="71"/>
      <c r="J95" s="255"/>
      <c r="K95" s="304"/>
      <c r="L95" s="305"/>
      <c r="M95" s="306"/>
      <c r="N95" s="71"/>
      <c r="O95" s="255"/>
      <c r="P95" s="310"/>
      <c r="Q95" s="311"/>
      <c r="R95" s="312"/>
    </row>
    <row r="96" spans="1:18" x14ac:dyDescent="0.3">
      <c r="A96">
        <v>85</v>
      </c>
      <c r="B96" s="300"/>
      <c r="C96" s="301"/>
      <c r="D96" s="302"/>
      <c r="E96" s="302"/>
      <c r="F96" s="301"/>
      <c r="G96" s="303"/>
      <c r="H96" s="120" t="str">
        <f t="shared" si="1"/>
        <v/>
      </c>
      <c r="I96" s="71"/>
      <c r="J96" s="255"/>
      <c r="K96" s="304"/>
      <c r="L96" s="305"/>
      <c r="M96" s="306"/>
      <c r="N96" s="71"/>
      <c r="O96" s="255"/>
      <c r="P96" s="310"/>
      <c r="Q96" s="311"/>
      <c r="R96" s="312"/>
    </row>
    <row r="97" spans="1:18" x14ac:dyDescent="0.3">
      <c r="A97">
        <v>86</v>
      </c>
      <c r="B97" s="300"/>
      <c r="C97" s="301"/>
      <c r="D97" s="302"/>
      <c r="E97" s="302"/>
      <c r="F97" s="301"/>
      <c r="G97" s="303"/>
      <c r="H97" s="120" t="str">
        <f t="shared" si="1"/>
        <v/>
      </c>
      <c r="I97" s="71"/>
      <c r="J97" s="255"/>
      <c r="K97" s="304"/>
      <c r="L97" s="305"/>
      <c r="M97" s="306"/>
      <c r="N97" s="71"/>
      <c r="O97" s="255"/>
      <c r="P97" s="310"/>
      <c r="Q97" s="311"/>
      <c r="R97" s="312"/>
    </row>
    <row r="98" spans="1:18" x14ac:dyDescent="0.3">
      <c r="A98">
        <v>87</v>
      </c>
      <c r="B98" s="300"/>
      <c r="C98" s="301"/>
      <c r="D98" s="302"/>
      <c r="E98" s="302"/>
      <c r="F98" s="301"/>
      <c r="G98" s="303"/>
      <c r="H98" s="120" t="str">
        <f t="shared" si="1"/>
        <v/>
      </c>
      <c r="I98" s="71"/>
      <c r="J98" s="255"/>
      <c r="K98" s="304"/>
      <c r="L98" s="305"/>
      <c r="M98" s="306"/>
      <c r="N98" s="71"/>
      <c r="O98" s="255"/>
      <c r="P98" s="310"/>
      <c r="Q98" s="311"/>
      <c r="R98" s="312"/>
    </row>
    <row r="99" spans="1:18" x14ac:dyDescent="0.3">
      <c r="A99">
        <v>88</v>
      </c>
      <c r="B99" s="300"/>
      <c r="C99" s="301"/>
      <c r="D99" s="302"/>
      <c r="E99" s="302"/>
      <c r="F99" s="301"/>
      <c r="G99" s="303"/>
      <c r="H99" s="120" t="str">
        <f t="shared" si="1"/>
        <v/>
      </c>
      <c r="I99" s="71"/>
      <c r="J99" s="255"/>
      <c r="K99" s="304"/>
      <c r="L99" s="305"/>
      <c r="M99" s="306"/>
      <c r="N99" s="71"/>
      <c r="O99" s="255"/>
      <c r="P99" s="310"/>
      <c r="Q99" s="311"/>
      <c r="R99" s="312"/>
    </row>
    <row r="100" spans="1:18" x14ac:dyDescent="0.3">
      <c r="A100">
        <v>89</v>
      </c>
      <c r="B100" s="300"/>
      <c r="C100" s="301"/>
      <c r="D100" s="302"/>
      <c r="E100" s="302"/>
      <c r="F100" s="301"/>
      <c r="G100" s="303"/>
      <c r="H100" s="120" t="str">
        <f t="shared" si="1"/>
        <v/>
      </c>
      <c r="I100" s="71"/>
      <c r="J100" s="255"/>
      <c r="K100" s="304"/>
      <c r="L100" s="305"/>
      <c r="M100" s="306"/>
      <c r="N100" s="71"/>
      <c r="O100" s="255"/>
      <c r="P100" s="310"/>
      <c r="Q100" s="311"/>
      <c r="R100" s="312"/>
    </row>
    <row r="101" spans="1:18" x14ac:dyDescent="0.3">
      <c r="A101">
        <v>90</v>
      </c>
      <c r="B101" s="300"/>
      <c r="C101" s="301"/>
      <c r="D101" s="302"/>
      <c r="E101" s="302"/>
      <c r="F101" s="301"/>
      <c r="G101" s="303"/>
      <c r="H101" s="120" t="str">
        <f t="shared" si="1"/>
        <v/>
      </c>
      <c r="I101" s="71"/>
      <c r="J101" s="255"/>
      <c r="K101" s="304"/>
      <c r="L101" s="305"/>
      <c r="M101" s="306"/>
      <c r="N101" s="71"/>
      <c r="O101" s="255"/>
      <c r="P101" s="310"/>
      <c r="Q101" s="311"/>
      <c r="R101" s="312"/>
    </row>
    <row r="102" spans="1:18" x14ac:dyDescent="0.3">
      <c r="A102">
        <v>91</v>
      </c>
      <c r="B102" s="300"/>
      <c r="C102" s="301"/>
      <c r="D102" s="302"/>
      <c r="E102" s="302"/>
      <c r="F102" s="301"/>
      <c r="G102" s="303"/>
      <c r="H102" s="120" t="str">
        <f t="shared" si="1"/>
        <v/>
      </c>
      <c r="I102" s="71"/>
      <c r="J102" s="255"/>
      <c r="K102" s="304"/>
      <c r="L102" s="305"/>
      <c r="M102" s="306"/>
      <c r="N102" s="71"/>
      <c r="O102" s="255"/>
      <c r="P102" s="310"/>
      <c r="Q102" s="311"/>
      <c r="R102" s="312"/>
    </row>
    <row r="103" spans="1:18" x14ac:dyDescent="0.3">
      <c r="A103">
        <v>92</v>
      </c>
      <c r="B103" s="300"/>
      <c r="C103" s="301"/>
      <c r="D103" s="302"/>
      <c r="E103" s="302"/>
      <c r="F103" s="301"/>
      <c r="G103" s="303"/>
      <c r="H103" s="120" t="str">
        <f t="shared" si="1"/>
        <v/>
      </c>
      <c r="I103" s="71"/>
      <c r="J103" s="255"/>
      <c r="K103" s="304"/>
      <c r="L103" s="305"/>
      <c r="M103" s="306"/>
      <c r="N103" s="71"/>
      <c r="O103" s="255"/>
      <c r="P103" s="310"/>
      <c r="Q103" s="311"/>
      <c r="R103" s="312"/>
    </row>
    <row r="104" spans="1:18" x14ac:dyDescent="0.3">
      <c r="A104">
        <v>93</v>
      </c>
      <c r="B104" s="300"/>
      <c r="C104" s="301"/>
      <c r="D104" s="302"/>
      <c r="E104" s="302"/>
      <c r="F104" s="301"/>
      <c r="G104" s="303"/>
      <c r="H104" s="120" t="str">
        <f t="shared" si="1"/>
        <v/>
      </c>
      <c r="I104" s="71"/>
      <c r="J104" s="255"/>
      <c r="K104" s="304"/>
      <c r="L104" s="305"/>
      <c r="M104" s="306"/>
      <c r="N104" s="71"/>
      <c r="O104" s="255"/>
      <c r="P104" s="310"/>
      <c r="Q104" s="311"/>
      <c r="R104" s="312"/>
    </row>
    <row r="105" spans="1:18" x14ac:dyDescent="0.3">
      <c r="A105">
        <v>94</v>
      </c>
      <c r="B105" s="300"/>
      <c r="C105" s="301"/>
      <c r="D105" s="302"/>
      <c r="E105" s="302"/>
      <c r="F105" s="301"/>
      <c r="G105" s="303"/>
      <c r="H105" s="120" t="str">
        <f t="shared" si="1"/>
        <v/>
      </c>
      <c r="I105" s="71"/>
      <c r="J105" s="255"/>
      <c r="K105" s="304"/>
      <c r="L105" s="305"/>
      <c r="M105" s="306"/>
      <c r="N105" s="71"/>
      <c r="O105" s="255"/>
      <c r="P105" s="310"/>
      <c r="Q105" s="311"/>
      <c r="R105" s="312"/>
    </row>
    <row r="106" spans="1:18" x14ac:dyDescent="0.3">
      <c r="A106">
        <v>95</v>
      </c>
      <c r="B106" s="300"/>
      <c r="C106" s="301"/>
      <c r="D106" s="302"/>
      <c r="E106" s="302"/>
      <c r="F106" s="301"/>
      <c r="G106" s="303"/>
      <c r="H106" s="120" t="str">
        <f t="shared" si="1"/>
        <v/>
      </c>
      <c r="I106" s="71"/>
      <c r="J106" s="255"/>
      <c r="K106" s="304"/>
      <c r="L106" s="305"/>
      <c r="M106" s="306"/>
      <c r="N106" s="71"/>
      <c r="O106" s="255"/>
      <c r="P106" s="310"/>
      <c r="Q106" s="311"/>
      <c r="R106" s="312"/>
    </row>
    <row r="107" spans="1:18" x14ac:dyDescent="0.3">
      <c r="A107">
        <v>96</v>
      </c>
      <c r="B107" s="300"/>
      <c r="C107" s="301"/>
      <c r="D107" s="302"/>
      <c r="E107" s="302"/>
      <c r="F107" s="301"/>
      <c r="G107" s="303"/>
      <c r="H107" s="120" t="str">
        <f t="shared" si="1"/>
        <v/>
      </c>
      <c r="I107" s="71"/>
      <c r="J107" s="255"/>
      <c r="K107" s="304"/>
      <c r="L107" s="305"/>
      <c r="M107" s="306"/>
      <c r="N107" s="71"/>
      <c r="O107" s="255"/>
      <c r="P107" s="310"/>
      <c r="Q107" s="311"/>
      <c r="R107" s="312"/>
    </row>
    <row r="108" spans="1:18" x14ac:dyDescent="0.3">
      <c r="A108">
        <v>97</v>
      </c>
      <c r="B108" s="300"/>
      <c r="C108" s="301"/>
      <c r="D108" s="302"/>
      <c r="E108" s="302"/>
      <c r="F108" s="301"/>
      <c r="G108" s="303"/>
      <c r="H108" s="120" t="str">
        <f t="shared" si="1"/>
        <v/>
      </c>
      <c r="I108" s="71"/>
      <c r="J108" s="255"/>
      <c r="K108" s="304"/>
      <c r="L108" s="305"/>
      <c r="M108" s="306"/>
      <c r="N108" s="71"/>
      <c r="O108" s="255"/>
      <c r="P108" s="310"/>
      <c r="Q108" s="311"/>
      <c r="R108" s="312"/>
    </row>
    <row r="109" spans="1:18" x14ac:dyDescent="0.3">
      <c r="A109">
        <v>98</v>
      </c>
      <c r="B109" s="300"/>
      <c r="C109" s="301"/>
      <c r="D109" s="302"/>
      <c r="E109" s="302"/>
      <c r="F109" s="301"/>
      <c r="G109" s="303"/>
      <c r="H109" s="120" t="str">
        <f t="shared" si="1"/>
        <v/>
      </c>
      <c r="I109" s="71"/>
      <c r="J109" s="255"/>
      <c r="K109" s="304"/>
      <c r="L109" s="305"/>
      <c r="M109" s="306"/>
      <c r="N109" s="71"/>
      <c r="O109" s="255"/>
      <c r="P109" s="310"/>
      <c r="Q109" s="311"/>
      <c r="R109" s="312"/>
    </row>
    <row r="110" spans="1:18" x14ac:dyDescent="0.3">
      <c r="A110">
        <v>99</v>
      </c>
      <c r="B110" s="300"/>
      <c r="C110" s="301"/>
      <c r="D110" s="302"/>
      <c r="E110" s="302"/>
      <c r="F110" s="301"/>
      <c r="G110" s="303"/>
      <c r="H110" s="120" t="str">
        <f t="shared" si="1"/>
        <v/>
      </c>
      <c r="I110" s="71"/>
      <c r="J110" s="255"/>
      <c r="K110" s="304"/>
      <c r="L110" s="305"/>
      <c r="M110" s="306"/>
      <c r="N110" s="71"/>
      <c r="O110" s="255"/>
      <c r="P110" s="310"/>
      <c r="Q110" s="311"/>
      <c r="R110" s="312"/>
    </row>
    <row r="111" spans="1:18" ht="15" thickBot="1" x14ac:dyDescent="0.35">
      <c r="A111">
        <v>100</v>
      </c>
      <c r="B111" s="300"/>
      <c r="C111" s="301"/>
      <c r="D111" s="302"/>
      <c r="E111" s="302"/>
      <c r="F111" s="301"/>
      <c r="G111" s="303"/>
      <c r="H111" s="143" t="str">
        <f t="shared" si="1"/>
        <v/>
      </c>
      <c r="I111" s="76"/>
      <c r="J111" s="256"/>
      <c r="K111" s="304"/>
      <c r="L111" s="305"/>
      <c r="M111" s="306"/>
      <c r="N111" s="76"/>
      <c r="O111" s="256"/>
      <c r="P111" s="313"/>
      <c r="Q111" s="314"/>
      <c r="R111" s="315"/>
    </row>
    <row r="112" spans="1:18" x14ac:dyDescent="0.3">
      <c r="N112" s="258"/>
      <c r="O112" s="258"/>
    </row>
    <row r="146" spans="1:18" x14ac:dyDescent="0.3">
      <c r="A146">
        <v>2020</v>
      </c>
    </row>
    <row r="149" spans="1:18" x14ac:dyDescent="0.3">
      <c r="A149">
        <v>1</v>
      </c>
      <c r="B149" s="70" t="str" cm="1">
        <f t="array" ref="B149">IFERROR(INDEX($B$12:$H$111,(SMALL(IF(INDEX($B$12:$H$111,,$A$149)=$A$146,MATCH(ROW($B$12:$B$111),ROW($B$12:$B$111)),""),ROWS($B$1:B1))),COLUMNS($B$1:B1)),"")</f>
        <v/>
      </c>
      <c r="C149" s="70" t="str" cm="1">
        <f t="array" ref="C149">IFERROR(INDEX($B$12:$H$111,(SMALL(IF(INDEX($B$12:$H$111,,$A$149)=$A$146,MATCH(ROW($B$12:$B$111),ROW($B$12:$B$111)),""),ROWS($B$1:C1))),COLUMNS($B$1:C1)),"")</f>
        <v/>
      </c>
      <c r="D149" s="70" t="str" cm="1">
        <f t="array" ref="D149">IFERROR(INDEX($B$12:$H$111,(SMALL(IF(INDEX($B$12:$H$111,,$A$149)=$A$146,MATCH(ROW($B$12:$B$111),ROW($B$12:$B$111)),""),ROWS($B$1:D1))),COLUMNS($B$1:D1)),"")</f>
        <v/>
      </c>
      <c r="E149" s="70" t="str" cm="1">
        <f t="array" ref="E149">IFERROR(INDEX($B$12:$H$111,(SMALL(IF(INDEX($B$12:$H$111,,$A$149)=$A$146,MATCH(ROW($B$12:$B$111),ROW($B$12:$B$111)),""),ROWS($B$1:E1))),COLUMNS($B$1:E1)),"")</f>
        <v/>
      </c>
      <c r="F149" s="70" t="str" cm="1">
        <f t="array" ref="F149">IFERROR(INDEX($B$12:$H$111,(SMALL(IF(INDEX($B$12:$H$111,,$A$149)=$A$146,MATCH(ROW($B$12:$B$111),ROW($B$12:$B$111)),""),ROWS($B$1:F1))),COLUMNS($B$1:F1)),"")</f>
        <v/>
      </c>
      <c r="G149" s="70" t="str" cm="1">
        <f t="array" ref="G149">IFERROR(INDEX($B$12:$H$111,(SMALL(IF(INDEX($B$12:$H$111,,$A$149)=$A$146,MATCH(ROW($B$12:$B$111),ROW($B$12:$B$111)),""),ROWS($B$1:G1))),COLUMNS($B$1:G1)),"")</f>
        <v/>
      </c>
      <c r="H149" s="70" t="str" cm="1">
        <f t="array" ref="H149">IFERROR(INDEX($B$12:$H$111,(SMALL(IF(INDEX($B$12:$H$111,,$A$149)=$A$146,MATCH(ROW($B$12:$B$111),ROW($B$12:$B$111)),""),ROWS($B$1:H1))),COLUMNS($B$1:H1)),"")</f>
        <v/>
      </c>
      <c r="I149" s="70"/>
      <c r="J149" s="70"/>
      <c r="K149" s="146" t="str" cm="1">
        <f t="array" ref="K149">IFERROR(INDEX($K$12:$M$111,(SMALL(IF(INDEX($K$12:$M$111,,$A$149)=$A$146,MATCH(ROW($K$12:$K$111),ROW($K$12:$K$111)),""),ROWS($B$1:B1))),COLUMNS($B$1:B1)),"")</f>
        <v/>
      </c>
      <c r="L149" s="146" t="str" cm="1">
        <f t="array" ref="L149">IFERROR(INDEX($K$12:$M$111,(SMALL(IF(INDEX($K$12:$M$111,,$A$149)=$A$146,MATCH(ROW($K$12:$K$111),ROW($K$12:$K$111)),""),ROWS($B$1:C1))),COLUMNS($B$1:C1)),"")</f>
        <v/>
      </c>
      <c r="M149" s="146" t="str" cm="1">
        <f t="array" ref="M149">IFERROR(INDEX($K$12:$M$111,(SMALL(IF(INDEX($K$12:$M$111,,$A$149)=$A$146,MATCH(ROW($K$12:$K$111),ROW($K$12:$K$111)),""),ROWS($B$1:D1))),COLUMNS($B$1:D1)),"")</f>
        <v/>
      </c>
      <c r="P149" s="70" t="str" cm="1">
        <f t="array" ref="P149">IFERROR(INDEX($P$12:$R$111,(SMALL(IF(INDEX($P$12:$R$111,,$A$149)=$A$146,MATCH(ROW($P$12:$P$111),ROW($P$12:$P$111)),""),ROWS($B$1:B1))),COLUMNS($B$1:B1)),"")</f>
        <v/>
      </c>
      <c r="Q149" s="70" t="str" cm="1">
        <f t="array" ref="Q149">IFERROR(INDEX($P$12:$R$111,(SMALL(IF(INDEX($P$12:$R$111,,$A$149)=$A$146,MATCH(ROW($P$12:$P$111),ROW($P$12:$P$111)),""),ROWS($B$1:C1))),COLUMNS($B$1:C1)),"")</f>
        <v/>
      </c>
      <c r="R149" s="70" t="str" cm="1">
        <f t="array" ref="R149">IFERROR(INDEX($P$12:$R$111,(SMALL(IF(INDEX($P$12:$R$111,,$A$149)=$A$146,MATCH(ROW($P$12:$P$111),ROW($P$12:$P$111)),""),ROWS($B$1:D1))),COLUMNS($B$1:D1)),"")</f>
        <v/>
      </c>
    </row>
    <row r="150" spans="1:18" x14ac:dyDescent="0.3">
      <c r="A150">
        <v>2</v>
      </c>
      <c r="B150" s="70" t="str" cm="1">
        <f t="array" ref="B150">IFERROR(INDEX($B$12:$H$111,(SMALL(IF(INDEX($B$12:$H$111,,$A$149)=$A$146,MATCH(ROW($B$12:$B$111),ROW($B$12:$B$111)),""),ROWS($B$1:B2))),COLUMNS($B$1:B2)),"")</f>
        <v/>
      </c>
      <c r="C150" s="70" t="str" cm="1">
        <f t="array" ref="C150">IFERROR(INDEX($B$12:$H$111,(SMALL(IF(INDEX($B$12:$H$111,,$A$149)=$A$146,MATCH(ROW($B$12:$B$111),ROW($B$12:$B$111)),""),ROWS($B$1:C2))),COLUMNS($B$1:C2)),"")</f>
        <v/>
      </c>
      <c r="D150" s="70" t="str" cm="1">
        <f t="array" ref="D150">IFERROR(INDEX($B$12:$H$111,(SMALL(IF(INDEX($B$12:$H$111,,$A$149)=$A$146,MATCH(ROW($B$12:$B$111),ROW($B$12:$B$111)),""),ROWS($B$1:D2))),COLUMNS($B$1:D2)),"")</f>
        <v/>
      </c>
      <c r="E150" s="70" t="str" cm="1">
        <f t="array" ref="E150">IFERROR(INDEX($B$12:$H$111,(SMALL(IF(INDEX($B$12:$H$111,,$A$149)=$A$146,MATCH(ROW($B$12:$B$111),ROW($B$12:$B$111)),""),ROWS($B$1:E2))),COLUMNS($B$1:E2)),"")</f>
        <v/>
      </c>
      <c r="F150" s="70" t="str" cm="1">
        <f t="array" ref="F150">IFERROR(INDEX($B$12:$H$111,(SMALL(IF(INDEX($B$12:$H$111,,$A$149)=$A$146,MATCH(ROW($B$12:$B$111),ROW($B$12:$B$111)),""),ROWS($B$1:F2))),COLUMNS($B$1:F2)),"")</f>
        <v/>
      </c>
      <c r="G150" s="70" t="str" cm="1">
        <f t="array" ref="G150">IFERROR(INDEX($B$12:$H$111,(SMALL(IF(INDEX($B$12:$H$111,,$A$149)=$A$146,MATCH(ROW($B$12:$B$111),ROW($B$12:$B$111)),""),ROWS($B$1:G2))),COLUMNS($B$1:G2)),"")</f>
        <v/>
      </c>
      <c r="H150" s="70" t="str" cm="1">
        <f t="array" ref="H150">IFERROR(INDEX($B$12:$H$111,(SMALL(IF(INDEX($B$12:$H$111,,$A$149)=$A$146,MATCH(ROW($B$12:$B$111),ROW($B$12:$B$111)),""),ROWS($B$1:H2))),COLUMNS($B$1:H2)),"")</f>
        <v/>
      </c>
      <c r="I150" s="70"/>
      <c r="J150" s="70"/>
      <c r="K150" s="146" t="str" cm="1">
        <f t="array" ref="K150">IFERROR(INDEX($K$12:$M$111,(SMALL(IF(INDEX($K$12:$M$111,,$A$149)=$A$146,MATCH(ROW($K$12:$K$111),ROW($K$12:$K$111)),""),ROWS($B$1:B2))),COLUMNS($B$1:B2)),"")</f>
        <v/>
      </c>
      <c r="L150" s="146" t="str" cm="1">
        <f t="array" ref="L150">IFERROR(INDEX($K$12:$M$111,(SMALL(IF(INDEX($K$12:$M$111,,$A$149)=$A$146,MATCH(ROW($K$12:$K$111),ROW($K$12:$K$111)),""),ROWS($B$1:C2))),COLUMNS($B$1:C2)),"")</f>
        <v/>
      </c>
      <c r="M150" s="146" t="str" cm="1">
        <f t="array" ref="M150">IFERROR(INDEX($K$12:$M$111,(SMALL(IF(INDEX($K$12:$M$111,,$A$149)=$A$146,MATCH(ROW($K$12:$K$111),ROW($K$12:$K$111)),""),ROWS($B$1:D2))),COLUMNS($B$1:D2)),"")</f>
        <v/>
      </c>
      <c r="P150" s="70" t="str" cm="1">
        <f t="array" ref="P150">IFERROR(INDEX($P$12:$R$111,(SMALL(IF(INDEX($P$12:$R$111,,$A$149)=$A$146,MATCH(ROW($P$12:$P$111),ROW($P$12:$P$111)),""),ROWS($B$1:B2))),COLUMNS($B$1:B2)),"")</f>
        <v/>
      </c>
      <c r="Q150" s="70" t="str" cm="1">
        <f t="array" ref="Q150">IFERROR(INDEX($P$12:$R$111,(SMALL(IF(INDEX($P$12:$R$111,,$A$149)=$A$146,MATCH(ROW($P$12:$P$111),ROW($P$12:$P$111)),""),ROWS($B$1:C2))),COLUMNS($B$1:C2)),"")</f>
        <v/>
      </c>
      <c r="R150" s="70" t="str" cm="1">
        <f t="array" ref="R150">IFERROR(INDEX($P$12:$R$111,(SMALL(IF(INDEX($P$12:$R$111,,$A$149)=$A$146,MATCH(ROW($P$12:$P$111),ROW($P$12:$P$111)),""),ROWS($B$1:D2))),COLUMNS($B$1:D2)),"")</f>
        <v/>
      </c>
    </row>
    <row r="151" spans="1:18" x14ac:dyDescent="0.3">
      <c r="A151">
        <v>3</v>
      </c>
      <c r="B151" s="70" t="str" cm="1">
        <f t="array" ref="B151">IFERROR(INDEX($B$12:$H$111,(SMALL(IF(INDEX($B$12:$H$111,,$A$149)=$A$146,MATCH(ROW($B$12:$B$111),ROW($B$12:$B$111)),""),ROWS($B$1:B3))),COLUMNS($B$1:B3)),"")</f>
        <v/>
      </c>
      <c r="C151" s="70" t="str" cm="1">
        <f t="array" ref="C151">IFERROR(INDEX($B$12:$H$111,(SMALL(IF(INDEX($B$12:$H$111,,$A$149)=$A$146,MATCH(ROW($B$12:$B$111),ROW($B$12:$B$111)),""),ROWS($B$1:C3))),COLUMNS($B$1:C3)),"")</f>
        <v/>
      </c>
      <c r="D151" s="70" t="str" cm="1">
        <f t="array" ref="D151">IFERROR(INDEX($B$12:$H$111,(SMALL(IF(INDEX($B$12:$H$111,,$A$149)=$A$146,MATCH(ROW($B$12:$B$111),ROW($B$12:$B$111)),""),ROWS($B$1:D3))),COLUMNS($B$1:D3)),"")</f>
        <v/>
      </c>
      <c r="E151" s="70" t="str" cm="1">
        <f t="array" ref="E151">IFERROR(INDEX($B$12:$H$111,(SMALL(IF(INDEX($B$12:$H$111,,$A$149)=$A$146,MATCH(ROW($B$12:$B$111),ROW($B$12:$B$111)),""),ROWS($B$1:E3))),COLUMNS($B$1:E3)),"")</f>
        <v/>
      </c>
      <c r="F151" s="70" t="str" cm="1">
        <f t="array" ref="F151">IFERROR(INDEX($B$12:$H$111,(SMALL(IF(INDEX($B$12:$H$111,,$A$149)=$A$146,MATCH(ROW($B$12:$B$111),ROW($B$12:$B$111)),""),ROWS($B$1:F3))),COLUMNS($B$1:F3)),"")</f>
        <v/>
      </c>
      <c r="G151" s="70" t="str" cm="1">
        <f t="array" ref="G151">IFERROR(INDEX($B$12:$H$111,(SMALL(IF(INDEX($B$12:$H$111,,$A$149)=$A$146,MATCH(ROW($B$12:$B$111),ROW($B$12:$B$111)),""),ROWS($B$1:G3))),COLUMNS($B$1:G3)),"")</f>
        <v/>
      </c>
      <c r="H151" s="70" t="str" cm="1">
        <f t="array" ref="H151">IFERROR(INDEX($B$12:$H$111,(SMALL(IF(INDEX($B$12:$H$111,,$A$149)=$A$146,MATCH(ROW($B$12:$B$111),ROW($B$12:$B$111)),""),ROWS($B$1:H3))),COLUMNS($B$1:H3)),"")</f>
        <v/>
      </c>
      <c r="I151" s="70"/>
      <c r="J151" s="70"/>
      <c r="K151" s="146" t="str" cm="1">
        <f t="array" ref="K151">IFERROR(INDEX($K$12:$M$111,(SMALL(IF(INDEX($K$12:$M$111,,$A$149)=$A$146,MATCH(ROW($K$12:$K$111),ROW($K$12:$K$111)),""),ROWS($B$1:B3))),COLUMNS($B$1:B3)),"")</f>
        <v/>
      </c>
      <c r="L151" s="146" t="str" cm="1">
        <f t="array" ref="L151">IFERROR(INDEX($K$12:$M$111,(SMALL(IF(INDEX($K$12:$M$111,,$A$149)=$A$146,MATCH(ROW($K$12:$K$111),ROW($K$12:$K$111)),""),ROWS($B$1:C3))),COLUMNS($B$1:C3)),"")</f>
        <v/>
      </c>
      <c r="M151" s="146" t="str" cm="1">
        <f t="array" ref="M151">IFERROR(INDEX($K$12:$M$111,(SMALL(IF(INDEX($K$12:$M$111,,$A$149)=$A$146,MATCH(ROW($K$12:$K$111),ROW($K$12:$K$111)),""),ROWS($B$1:D3))),COLUMNS($B$1:D3)),"")</f>
        <v/>
      </c>
      <c r="P151" s="70" t="str" cm="1">
        <f t="array" ref="P151">IFERROR(INDEX($P$12:$R$111,(SMALL(IF(INDEX($P$12:$R$111,,$A$149)=$A$146,MATCH(ROW($P$12:$P$111),ROW($P$12:$P$111)),""),ROWS($B$1:B3))),COLUMNS($B$1:B3)),"")</f>
        <v/>
      </c>
      <c r="Q151" s="70" t="str" cm="1">
        <f t="array" ref="Q151">IFERROR(INDEX($P$12:$R$111,(SMALL(IF(INDEX($P$12:$R$111,,$A$149)=$A$146,MATCH(ROW($P$12:$P$111),ROW($P$12:$P$111)),""),ROWS($B$1:C3))),COLUMNS($B$1:C3)),"")</f>
        <v/>
      </c>
      <c r="R151" s="70" t="str" cm="1">
        <f t="array" ref="R151">IFERROR(INDEX($P$12:$R$111,(SMALL(IF(INDEX($P$12:$R$111,,$A$149)=$A$146,MATCH(ROW($P$12:$P$111),ROW($P$12:$P$111)),""),ROWS($B$1:D3))),COLUMNS($B$1:D3)),"")</f>
        <v/>
      </c>
    </row>
    <row r="152" spans="1:18" x14ac:dyDescent="0.3">
      <c r="A152">
        <v>4</v>
      </c>
      <c r="B152" s="70" t="str" cm="1">
        <f t="array" ref="B152">IFERROR(INDEX($B$12:$H$111,(SMALL(IF(INDEX($B$12:$H$111,,$A$149)=$A$146,MATCH(ROW($B$12:$B$111),ROW($B$12:$B$111)),""),ROWS($B$1:B4))),COLUMNS($B$1:B4)),"")</f>
        <v/>
      </c>
      <c r="C152" s="70" t="str" cm="1">
        <f t="array" ref="C152">IFERROR(INDEX($B$12:$H$111,(SMALL(IF(INDEX($B$12:$H$111,,$A$149)=$A$146,MATCH(ROW($B$12:$B$111),ROW($B$12:$B$111)),""),ROWS($B$1:C4))),COLUMNS($B$1:C4)),"")</f>
        <v/>
      </c>
      <c r="D152" s="70" t="str" cm="1">
        <f t="array" ref="D152">IFERROR(INDEX($B$12:$H$111,(SMALL(IF(INDEX($B$12:$H$111,,$A$149)=$A$146,MATCH(ROW($B$12:$B$111),ROW($B$12:$B$111)),""),ROWS($B$1:D4))),COLUMNS($B$1:D4)),"")</f>
        <v/>
      </c>
      <c r="E152" s="70" t="str" cm="1">
        <f t="array" ref="E152">IFERROR(INDEX($B$12:$H$111,(SMALL(IF(INDEX($B$12:$H$111,,$A$149)=$A$146,MATCH(ROW($B$12:$B$111),ROW($B$12:$B$111)),""),ROWS($B$1:E4))),COLUMNS($B$1:E4)),"")</f>
        <v/>
      </c>
      <c r="F152" s="70" t="str" cm="1">
        <f t="array" ref="F152">IFERROR(INDEX($B$12:$H$111,(SMALL(IF(INDEX($B$12:$H$111,,$A$149)=$A$146,MATCH(ROW($B$12:$B$111),ROW($B$12:$B$111)),""),ROWS($B$1:F4))),COLUMNS($B$1:F4)),"")</f>
        <v/>
      </c>
      <c r="G152" s="70" t="str" cm="1">
        <f t="array" ref="G152">IFERROR(INDEX($B$12:$H$111,(SMALL(IF(INDEX($B$12:$H$111,,$A$149)=$A$146,MATCH(ROW($B$12:$B$111),ROW($B$12:$B$111)),""),ROWS($B$1:G4))),COLUMNS($B$1:G4)),"")</f>
        <v/>
      </c>
      <c r="H152" s="70" t="str" cm="1">
        <f t="array" ref="H152">IFERROR(INDEX($B$12:$H$111,(SMALL(IF(INDEX($B$12:$H$111,,$A$149)=$A$146,MATCH(ROW($B$12:$B$111),ROW($B$12:$B$111)),""),ROWS($B$1:H4))),COLUMNS($B$1:H4)),"")</f>
        <v/>
      </c>
      <c r="I152" s="70"/>
      <c r="J152" s="70"/>
      <c r="K152" s="146" t="str" cm="1">
        <f t="array" ref="K152">IFERROR(INDEX($K$12:$M$111,(SMALL(IF(INDEX($K$12:$M$111,,$A$149)=$A$146,MATCH(ROW($K$12:$K$111),ROW($K$12:$K$111)),""),ROWS($B$1:B4))),COLUMNS($B$1:B4)),"")</f>
        <v/>
      </c>
      <c r="L152" s="146" t="str" cm="1">
        <f t="array" ref="L152">IFERROR(INDEX($K$12:$M$111,(SMALL(IF(INDEX($K$12:$M$111,,$A$149)=$A$146,MATCH(ROW($K$12:$K$111),ROW($K$12:$K$111)),""),ROWS($B$1:C4))),COLUMNS($B$1:C4)),"")</f>
        <v/>
      </c>
      <c r="M152" s="146" t="str" cm="1">
        <f t="array" ref="M152">IFERROR(INDEX($K$12:$M$111,(SMALL(IF(INDEX($K$12:$M$111,,$A$149)=$A$146,MATCH(ROW($K$12:$K$111),ROW($K$12:$K$111)),""),ROWS($B$1:D4))),COLUMNS($B$1:D4)),"")</f>
        <v/>
      </c>
      <c r="P152" s="70" t="str" cm="1">
        <f t="array" ref="P152">IFERROR(INDEX($P$12:$R$111,(SMALL(IF(INDEX($P$12:$R$111,,$A$149)=$A$146,MATCH(ROW($P$12:$P$111),ROW($P$12:$P$111)),""),ROWS($B$1:B4))),COLUMNS($B$1:B4)),"")</f>
        <v/>
      </c>
      <c r="Q152" s="70" t="str" cm="1">
        <f t="array" ref="Q152">IFERROR(INDEX($P$12:$R$111,(SMALL(IF(INDEX($P$12:$R$111,,$A$149)=$A$146,MATCH(ROW($P$12:$P$111),ROW($P$12:$P$111)),""),ROWS($B$1:C4))),COLUMNS($B$1:C4)),"")</f>
        <v/>
      </c>
      <c r="R152" s="70" t="str" cm="1">
        <f t="array" ref="R152">IFERROR(INDEX($P$12:$R$111,(SMALL(IF(INDEX($P$12:$R$111,,$A$149)=$A$146,MATCH(ROW($P$12:$P$111),ROW($P$12:$P$111)),""),ROWS($B$1:D4))),COLUMNS($B$1:D4)),"")</f>
        <v/>
      </c>
    </row>
    <row r="153" spans="1:18" x14ac:dyDescent="0.3">
      <c r="A153">
        <v>5</v>
      </c>
      <c r="B153" s="70" t="str" cm="1">
        <f t="array" ref="B153">IFERROR(INDEX($B$12:$H$111,(SMALL(IF(INDEX($B$12:$H$111,,$A$149)=$A$146,MATCH(ROW($B$12:$B$111),ROW($B$12:$B$111)),""),ROWS($B$1:B5))),COLUMNS($B$1:B5)),"")</f>
        <v/>
      </c>
      <c r="C153" s="70" t="str" cm="1">
        <f t="array" ref="C153">IFERROR(INDEX($B$12:$H$111,(SMALL(IF(INDEX($B$12:$H$111,,$A$149)=$A$146,MATCH(ROW($B$12:$B$111),ROW($B$12:$B$111)),""),ROWS($B$1:C5))),COLUMNS($B$1:C5)),"")</f>
        <v/>
      </c>
      <c r="D153" s="70" t="str" cm="1">
        <f t="array" ref="D153">IFERROR(INDEX($B$12:$H$111,(SMALL(IF(INDEX($B$12:$H$111,,$A$149)=$A$146,MATCH(ROW($B$12:$B$111),ROW($B$12:$B$111)),""),ROWS($B$1:D5))),COLUMNS($B$1:D5)),"")</f>
        <v/>
      </c>
      <c r="E153" s="70" t="str" cm="1">
        <f t="array" ref="E153">IFERROR(INDEX($B$12:$H$111,(SMALL(IF(INDEX($B$12:$H$111,,$A$149)=$A$146,MATCH(ROW($B$12:$B$111),ROW($B$12:$B$111)),""),ROWS($B$1:E5))),COLUMNS($B$1:E5)),"")</f>
        <v/>
      </c>
      <c r="F153" s="70" t="str" cm="1">
        <f t="array" ref="F153">IFERROR(INDEX($B$12:$H$111,(SMALL(IF(INDEX($B$12:$H$111,,$A$149)=$A$146,MATCH(ROW($B$12:$B$111),ROW($B$12:$B$111)),""),ROWS($B$1:F5))),COLUMNS($B$1:F5)),"")</f>
        <v/>
      </c>
      <c r="G153" s="70" t="str" cm="1">
        <f t="array" ref="G153">IFERROR(INDEX($B$12:$H$111,(SMALL(IF(INDEX($B$12:$H$111,,$A$149)=$A$146,MATCH(ROW($B$12:$B$111),ROW($B$12:$B$111)),""),ROWS($B$1:G5))),COLUMNS($B$1:G5)),"")</f>
        <v/>
      </c>
      <c r="H153" s="70" t="str" cm="1">
        <f t="array" ref="H153">IFERROR(INDEX($B$12:$H$111,(SMALL(IF(INDEX($B$12:$H$111,,$A$149)=$A$146,MATCH(ROW($B$12:$B$111),ROW($B$12:$B$111)),""),ROWS($B$1:H5))),COLUMNS($B$1:H5)),"")</f>
        <v/>
      </c>
      <c r="I153" s="70"/>
      <c r="J153" s="70"/>
      <c r="K153" s="146" t="str" cm="1">
        <f t="array" ref="K153">IFERROR(INDEX($K$12:$M$111,(SMALL(IF(INDEX($K$12:$M$111,,$A$149)=$A$146,MATCH(ROW($K$12:$K$111),ROW($K$12:$K$111)),""),ROWS($B$1:B5))),COLUMNS($B$1:B5)),"")</f>
        <v/>
      </c>
      <c r="L153" s="146" t="str" cm="1">
        <f t="array" ref="L153">IFERROR(INDEX($K$12:$M$111,(SMALL(IF(INDEX($K$12:$M$111,,$A$149)=$A$146,MATCH(ROW($K$12:$K$111),ROW($K$12:$K$111)),""),ROWS($B$1:C5))),COLUMNS($B$1:C5)),"")</f>
        <v/>
      </c>
      <c r="M153" s="146" t="str" cm="1">
        <f t="array" ref="M153">IFERROR(INDEX($K$12:$M$111,(SMALL(IF(INDEX($K$12:$M$111,,$A$149)=$A$146,MATCH(ROW($K$12:$K$111),ROW($K$12:$K$111)),""),ROWS($B$1:D5))),COLUMNS($B$1:D5)),"")</f>
        <v/>
      </c>
      <c r="P153" s="70" t="str" cm="1">
        <f t="array" ref="P153">IFERROR(INDEX($P$12:$R$111,(SMALL(IF(INDEX($P$12:$R$111,,$A$149)=$A$146,MATCH(ROW($P$12:$P$111),ROW($P$12:$P$111)),""),ROWS($B$1:B5))),COLUMNS($B$1:B5)),"")</f>
        <v/>
      </c>
      <c r="Q153" s="70" t="str" cm="1">
        <f t="array" ref="Q153">IFERROR(INDEX($P$12:$R$111,(SMALL(IF(INDEX($P$12:$R$111,,$A$149)=$A$146,MATCH(ROW($P$12:$P$111),ROW($P$12:$P$111)),""),ROWS($B$1:C5))),COLUMNS($B$1:C5)),"")</f>
        <v/>
      </c>
      <c r="R153" s="70" t="str" cm="1">
        <f t="array" ref="R153">IFERROR(INDEX($P$12:$R$111,(SMALL(IF(INDEX($P$12:$R$111,,$A$149)=$A$146,MATCH(ROW($P$12:$P$111),ROW($P$12:$P$111)),""),ROWS($B$1:D5))),COLUMNS($B$1:D5)),"")</f>
        <v/>
      </c>
    </row>
    <row r="154" spans="1:18" x14ac:dyDescent="0.3">
      <c r="A154">
        <v>6</v>
      </c>
      <c r="B154" s="70" t="str" cm="1">
        <f t="array" ref="B154">IFERROR(INDEX($B$12:$H$111,(SMALL(IF(INDEX($B$12:$H$111,,$A$149)=$A$146,MATCH(ROW($B$12:$B$111),ROW($B$12:$B$111)),""),ROWS($B$1:B6))),COLUMNS($B$1:B6)),"")</f>
        <v/>
      </c>
      <c r="C154" s="70" t="str" cm="1">
        <f t="array" ref="C154">IFERROR(INDEX($B$12:$H$111,(SMALL(IF(INDEX($B$12:$H$111,,$A$149)=$A$146,MATCH(ROW($B$12:$B$111),ROW($B$12:$B$111)),""),ROWS($B$1:C6))),COLUMNS($B$1:C6)),"")</f>
        <v/>
      </c>
      <c r="D154" s="70" t="str" cm="1">
        <f t="array" ref="D154">IFERROR(INDEX($B$12:$H$111,(SMALL(IF(INDEX($B$12:$H$111,,$A$149)=$A$146,MATCH(ROW($B$12:$B$111),ROW($B$12:$B$111)),""),ROWS($B$1:D6))),COLUMNS($B$1:D6)),"")</f>
        <v/>
      </c>
      <c r="E154" s="70" t="str" cm="1">
        <f t="array" ref="E154">IFERROR(INDEX($B$12:$H$111,(SMALL(IF(INDEX($B$12:$H$111,,$A$149)=$A$146,MATCH(ROW($B$12:$B$111),ROW($B$12:$B$111)),""),ROWS($B$1:E6))),COLUMNS($B$1:E6)),"")</f>
        <v/>
      </c>
      <c r="F154" s="70" t="str" cm="1">
        <f t="array" ref="F154">IFERROR(INDEX($B$12:$H$111,(SMALL(IF(INDEX($B$12:$H$111,,$A$149)=$A$146,MATCH(ROW($B$12:$B$111),ROW($B$12:$B$111)),""),ROWS($B$1:F6))),COLUMNS($B$1:F6)),"")</f>
        <v/>
      </c>
      <c r="G154" s="70" t="str" cm="1">
        <f t="array" ref="G154">IFERROR(INDEX($B$12:$H$111,(SMALL(IF(INDEX($B$12:$H$111,,$A$149)=$A$146,MATCH(ROW($B$12:$B$111),ROW($B$12:$B$111)),""),ROWS($B$1:G6))),COLUMNS($B$1:G6)),"")</f>
        <v/>
      </c>
      <c r="H154" s="70" t="str" cm="1">
        <f t="array" ref="H154">IFERROR(INDEX($B$12:$H$111,(SMALL(IF(INDEX($B$12:$H$111,,$A$149)=$A$146,MATCH(ROW($B$12:$B$111),ROW($B$12:$B$111)),""),ROWS($B$1:H6))),COLUMNS($B$1:H6)),"")</f>
        <v/>
      </c>
      <c r="I154" s="70"/>
      <c r="J154" s="70"/>
      <c r="K154" s="146" t="str" cm="1">
        <f t="array" ref="K154">IFERROR(INDEX($K$12:$M$111,(SMALL(IF(INDEX($K$12:$M$111,,$A$149)=$A$146,MATCH(ROW($K$12:$K$111),ROW($K$12:$K$111)),""),ROWS($B$1:B6))),COLUMNS($B$1:B6)),"")</f>
        <v/>
      </c>
      <c r="L154" s="146" t="str" cm="1">
        <f t="array" ref="L154">IFERROR(INDEX($K$12:$M$111,(SMALL(IF(INDEX($K$12:$M$111,,$A$149)=$A$146,MATCH(ROW($K$12:$K$111),ROW($K$12:$K$111)),""),ROWS($B$1:C6))),COLUMNS($B$1:C6)),"")</f>
        <v/>
      </c>
      <c r="M154" s="146" t="str" cm="1">
        <f t="array" ref="M154">IFERROR(INDEX($K$12:$M$111,(SMALL(IF(INDEX($K$12:$M$111,,$A$149)=$A$146,MATCH(ROW($K$12:$K$111),ROW($K$12:$K$111)),""),ROWS($B$1:D6))),COLUMNS($B$1:D6)),"")</f>
        <v/>
      </c>
      <c r="P154" s="70" t="str" cm="1">
        <f t="array" ref="P154">IFERROR(INDEX($P$12:$R$111,(SMALL(IF(INDEX($P$12:$R$111,,$A$149)=$A$146,MATCH(ROW($P$12:$P$111),ROW($P$12:$P$111)),""),ROWS($B$1:B6))),COLUMNS($B$1:B6)),"")</f>
        <v/>
      </c>
      <c r="Q154" s="70" t="str" cm="1">
        <f t="array" ref="Q154">IFERROR(INDEX($P$12:$R$111,(SMALL(IF(INDEX($P$12:$R$111,,$A$149)=$A$146,MATCH(ROW($P$12:$P$111),ROW($P$12:$P$111)),""),ROWS($B$1:C6))),COLUMNS($B$1:C6)),"")</f>
        <v/>
      </c>
      <c r="R154" s="70" t="str" cm="1">
        <f t="array" ref="R154">IFERROR(INDEX($P$12:$R$111,(SMALL(IF(INDEX($P$12:$R$111,,$A$149)=$A$146,MATCH(ROW($P$12:$P$111),ROW($P$12:$P$111)),""),ROWS($B$1:D6))),COLUMNS($B$1:D6)),"")</f>
        <v/>
      </c>
    </row>
    <row r="155" spans="1:18" x14ac:dyDescent="0.3">
      <c r="A155">
        <v>7</v>
      </c>
      <c r="B155" s="70" t="str" cm="1">
        <f t="array" ref="B155">IFERROR(INDEX($B$12:$H$111,(SMALL(IF(INDEX($B$12:$H$111,,$A$149)=$A$146,MATCH(ROW($B$12:$B$111),ROW($B$12:$B$111)),""),ROWS($B$1:B7))),COLUMNS($B$1:B7)),"")</f>
        <v/>
      </c>
      <c r="C155" s="70" t="str" cm="1">
        <f t="array" ref="C155">IFERROR(INDEX($B$12:$H$111,(SMALL(IF(INDEX($B$12:$H$111,,$A$149)=$A$146,MATCH(ROW($B$12:$B$111),ROW($B$12:$B$111)),""),ROWS($B$1:C7))),COLUMNS($B$1:C7)),"")</f>
        <v/>
      </c>
      <c r="D155" s="70" t="str" cm="1">
        <f t="array" ref="D155">IFERROR(INDEX($B$12:$H$111,(SMALL(IF(INDEX($B$12:$H$111,,$A$149)=$A$146,MATCH(ROW($B$12:$B$111),ROW($B$12:$B$111)),""),ROWS($B$1:D7))),COLUMNS($B$1:D7)),"")</f>
        <v/>
      </c>
      <c r="E155" s="70" t="str" cm="1">
        <f t="array" ref="E155">IFERROR(INDEX($B$12:$H$111,(SMALL(IF(INDEX($B$12:$H$111,,$A$149)=$A$146,MATCH(ROW($B$12:$B$111),ROW($B$12:$B$111)),""),ROWS($B$1:E7))),COLUMNS($B$1:E7)),"")</f>
        <v/>
      </c>
      <c r="F155" s="70" t="str" cm="1">
        <f t="array" ref="F155">IFERROR(INDEX($B$12:$H$111,(SMALL(IF(INDEX($B$12:$H$111,,$A$149)=$A$146,MATCH(ROW($B$12:$B$111),ROW($B$12:$B$111)),""),ROWS($B$1:F7))),COLUMNS($B$1:F7)),"")</f>
        <v/>
      </c>
      <c r="G155" s="70" t="str" cm="1">
        <f t="array" ref="G155">IFERROR(INDEX($B$12:$H$111,(SMALL(IF(INDEX($B$12:$H$111,,$A$149)=$A$146,MATCH(ROW($B$12:$B$111),ROW($B$12:$B$111)),""),ROWS($B$1:G7))),COLUMNS($B$1:G7)),"")</f>
        <v/>
      </c>
      <c r="H155" s="70" t="str" cm="1">
        <f t="array" ref="H155">IFERROR(INDEX($B$12:$H$111,(SMALL(IF(INDEX($B$12:$H$111,,$A$149)=$A$146,MATCH(ROW($B$12:$B$111),ROW($B$12:$B$111)),""),ROWS($B$1:H7))),COLUMNS($B$1:H7)),"")</f>
        <v/>
      </c>
      <c r="I155" s="70"/>
      <c r="J155" s="70"/>
      <c r="K155" s="146" t="str" cm="1">
        <f t="array" ref="K155">IFERROR(INDEX($K$12:$M$111,(SMALL(IF(INDEX($K$12:$M$111,,$A$149)=$A$146,MATCH(ROW($K$12:$K$111),ROW($K$12:$K$111)),""),ROWS($B$1:B7))),COLUMNS($B$1:B7)),"")</f>
        <v/>
      </c>
      <c r="L155" s="146" t="str" cm="1">
        <f t="array" ref="L155">IFERROR(INDEX($K$12:$M$111,(SMALL(IF(INDEX($K$12:$M$111,,$A$149)=$A$146,MATCH(ROW($K$12:$K$111),ROW($K$12:$K$111)),""),ROWS($B$1:C7))),COLUMNS($B$1:C7)),"")</f>
        <v/>
      </c>
      <c r="M155" s="146" t="str" cm="1">
        <f t="array" ref="M155">IFERROR(INDEX($K$12:$M$111,(SMALL(IF(INDEX($K$12:$M$111,,$A$149)=$A$146,MATCH(ROW($K$12:$K$111),ROW($K$12:$K$111)),""),ROWS($B$1:D7))),COLUMNS($B$1:D7)),"")</f>
        <v/>
      </c>
      <c r="P155" s="70" t="str" cm="1">
        <f t="array" ref="P155">IFERROR(INDEX($P$12:$R$111,(SMALL(IF(INDEX($P$12:$R$111,,$A$149)=$A$146,MATCH(ROW($P$12:$P$111),ROW($P$12:$P$111)),""),ROWS($B$1:B7))),COLUMNS($B$1:B7)),"")</f>
        <v/>
      </c>
      <c r="Q155" s="70" t="str" cm="1">
        <f t="array" ref="Q155">IFERROR(INDEX($P$12:$R$111,(SMALL(IF(INDEX($P$12:$R$111,,$A$149)=$A$146,MATCH(ROW($P$12:$P$111),ROW($P$12:$P$111)),""),ROWS($B$1:C7))),COLUMNS($B$1:C7)),"")</f>
        <v/>
      </c>
      <c r="R155" s="70" t="str" cm="1">
        <f t="array" ref="R155">IFERROR(INDEX($P$12:$R$111,(SMALL(IF(INDEX($P$12:$R$111,,$A$149)=$A$146,MATCH(ROW($P$12:$P$111),ROW($P$12:$P$111)),""),ROWS($B$1:D7))),COLUMNS($B$1:D7)),"")</f>
        <v/>
      </c>
    </row>
    <row r="156" spans="1:18" x14ac:dyDescent="0.3">
      <c r="A156">
        <v>8</v>
      </c>
      <c r="B156" s="70" t="str" cm="1">
        <f t="array" ref="B156">IFERROR(INDEX($B$12:$H$111,(SMALL(IF(INDEX($B$12:$H$111,,$A$149)=$A$146,MATCH(ROW($B$12:$B$111),ROW($B$12:$B$111)),""),ROWS($B$1:B8))),COLUMNS($B$1:B8)),"")</f>
        <v/>
      </c>
      <c r="C156" s="70" t="str" cm="1">
        <f t="array" ref="C156">IFERROR(INDEX($B$12:$H$111,(SMALL(IF(INDEX($B$12:$H$111,,$A$149)=$A$146,MATCH(ROW($B$12:$B$111),ROW($B$12:$B$111)),""),ROWS($B$1:C8))),COLUMNS($B$1:C8)),"")</f>
        <v/>
      </c>
      <c r="D156" s="70" t="str" cm="1">
        <f t="array" ref="D156">IFERROR(INDEX($B$12:$H$111,(SMALL(IF(INDEX($B$12:$H$111,,$A$149)=$A$146,MATCH(ROW($B$12:$B$111),ROW($B$12:$B$111)),""),ROWS($B$1:D8))),COLUMNS($B$1:D8)),"")</f>
        <v/>
      </c>
      <c r="E156" s="70" t="str" cm="1">
        <f t="array" ref="E156">IFERROR(INDEX($B$12:$H$111,(SMALL(IF(INDEX($B$12:$H$111,,$A$149)=$A$146,MATCH(ROW($B$12:$B$111),ROW($B$12:$B$111)),""),ROWS($B$1:E8))),COLUMNS($B$1:E8)),"")</f>
        <v/>
      </c>
      <c r="F156" s="70" t="str" cm="1">
        <f t="array" ref="F156">IFERROR(INDEX($B$12:$H$111,(SMALL(IF(INDEX($B$12:$H$111,,$A$149)=$A$146,MATCH(ROW($B$12:$B$111),ROW($B$12:$B$111)),""),ROWS($B$1:F8))),COLUMNS($B$1:F8)),"")</f>
        <v/>
      </c>
      <c r="G156" s="70" t="str" cm="1">
        <f t="array" ref="G156">IFERROR(INDEX($B$12:$H$111,(SMALL(IF(INDEX($B$12:$H$111,,$A$149)=$A$146,MATCH(ROW($B$12:$B$111),ROW($B$12:$B$111)),""),ROWS($B$1:G8))),COLUMNS($B$1:G8)),"")</f>
        <v/>
      </c>
      <c r="H156" s="70" t="str" cm="1">
        <f t="array" ref="H156">IFERROR(INDEX($B$12:$H$111,(SMALL(IF(INDEX($B$12:$H$111,,$A$149)=$A$146,MATCH(ROW($B$12:$B$111),ROW($B$12:$B$111)),""),ROWS($B$1:H8))),COLUMNS($B$1:H8)),"")</f>
        <v/>
      </c>
      <c r="I156" s="70"/>
      <c r="J156" s="70"/>
      <c r="K156" s="146" t="str" cm="1">
        <f t="array" ref="K156">IFERROR(INDEX($K$12:$M$111,(SMALL(IF(INDEX($K$12:$M$111,,$A$149)=$A$146,MATCH(ROW($K$12:$K$111),ROW($K$12:$K$111)),""),ROWS($B$1:B8))),COLUMNS($B$1:B8)),"")</f>
        <v/>
      </c>
      <c r="L156" s="146" t="str" cm="1">
        <f t="array" ref="L156">IFERROR(INDEX($K$12:$M$111,(SMALL(IF(INDEX($K$12:$M$111,,$A$149)=$A$146,MATCH(ROW($K$12:$K$111),ROW($K$12:$K$111)),""),ROWS($B$1:C8))),COLUMNS($B$1:C8)),"")</f>
        <v/>
      </c>
      <c r="M156" s="146" t="str" cm="1">
        <f t="array" ref="M156">IFERROR(INDEX($K$12:$M$111,(SMALL(IF(INDEX($K$12:$M$111,,$A$149)=$A$146,MATCH(ROW($K$12:$K$111),ROW($K$12:$K$111)),""),ROWS($B$1:D8))),COLUMNS($B$1:D8)),"")</f>
        <v/>
      </c>
      <c r="P156" s="70" t="str" cm="1">
        <f t="array" ref="P156">IFERROR(INDEX($P$12:$R$111,(SMALL(IF(INDEX($P$12:$R$111,,$A$149)=$A$146,MATCH(ROW($P$12:$P$111),ROW($P$12:$P$111)),""),ROWS($B$1:B8))),COLUMNS($B$1:B8)),"")</f>
        <v/>
      </c>
      <c r="Q156" s="70" t="str" cm="1">
        <f t="array" ref="Q156">IFERROR(INDEX($P$12:$R$111,(SMALL(IF(INDEX($P$12:$R$111,,$A$149)=$A$146,MATCH(ROW($P$12:$P$111),ROW($P$12:$P$111)),""),ROWS($B$1:C8))),COLUMNS($B$1:C8)),"")</f>
        <v/>
      </c>
      <c r="R156" s="70" t="str" cm="1">
        <f t="array" ref="R156">IFERROR(INDEX($P$12:$R$111,(SMALL(IF(INDEX($P$12:$R$111,,$A$149)=$A$146,MATCH(ROW($P$12:$P$111),ROW($P$12:$P$111)),""),ROWS($B$1:D8))),COLUMNS($B$1:D8)),"")</f>
        <v/>
      </c>
    </row>
    <row r="157" spans="1:18" x14ac:dyDescent="0.3">
      <c r="A157">
        <v>9</v>
      </c>
      <c r="B157" s="70" t="str" cm="1">
        <f t="array" ref="B157">IFERROR(INDEX($B$12:$H$111,(SMALL(IF(INDEX($B$12:$H$111,,$A$149)=$A$146,MATCH(ROW($B$12:$B$111),ROW($B$12:$B$111)),""),ROWS($B$1:B9))),COLUMNS($B$1:B9)),"")</f>
        <v/>
      </c>
      <c r="C157" s="70" t="str" cm="1">
        <f t="array" ref="C157">IFERROR(INDEX($B$12:$H$111,(SMALL(IF(INDEX($B$12:$H$111,,$A$149)=$A$146,MATCH(ROW($B$12:$B$111),ROW($B$12:$B$111)),""),ROWS($B$1:C9))),COLUMNS($B$1:C9)),"")</f>
        <v/>
      </c>
      <c r="D157" s="70" t="str" cm="1">
        <f t="array" ref="D157">IFERROR(INDEX($B$12:$H$111,(SMALL(IF(INDEX($B$12:$H$111,,$A$149)=$A$146,MATCH(ROW($B$12:$B$111),ROW($B$12:$B$111)),""),ROWS($B$1:D9))),COLUMNS($B$1:D9)),"")</f>
        <v/>
      </c>
      <c r="E157" s="70" t="str" cm="1">
        <f t="array" ref="E157">IFERROR(INDEX($B$12:$H$111,(SMALL(IF(INDEX($B$12:$H$111,,$A$149)=$A$146,MATCH(ROW($B$12:$B$111),ROW($B$12:$B$111)),""),ROWS($B$1:E9))),COLUMNS($B$1:E9)),"")</f>
        <v/>
      </c>
      <c r="F157" s="70" t="str" cm="1">
        <f t="array" ref="F157">IFERROR(INDEX($B$12:$H$111,(SMALL(IF(INDEX($B$12:$H$111,,$A$149)=$A$146,MATCH(ROW($B$12:$B$111),ROW($B$12:$B$111)),""),ROWS($B$1:F9))),COLUMNS($B$1:F9)),"")</f>
        <v/>
      </c>
      <c r="G157" s="70" t="str" cm="1">
        <f t="array" ref="G157">IFERROR(INDEX($B$12:$H$111,(SMALL(IF(INDEX($B$12:$H$111,,$A$149)=$A$146,MATCH(ROW($B$12:$B$111),ROW($B$12:$B$111)),""),ROWS($B$1:G9))),COLUMNS($B$1:G9)),"")</f>
        <v/>
      </c>
      <c r="H157" s="70" t="str" cm="1">
        <f t="array" ref="H157">IFERROR(INDEX($B$12:$H$111,(SMALL(IF(INDEX($B$12:$H$111,,$A$149)=$A$146,MATCH(ROW($B$12:$B$111),ROW($B$12:$B$111)),""),ROWS($B$1:H9))),COLUMNS($B$1:H9)),"")</f>
        <v/>
      </c>
      <c r="I157" s="70"/>
      <c r="J157" s="70"/>
      <c r="K157" s="146" t="str" cm="1">
        <f t="array" ref="K157">IFERROR(INDEX($K$12:$M$111,(SMALL(IF(INDEX($K$12:$M$111,,$A$149)=$A$146,MATCH(ROW($K$12:$K$111),ROW($K$12:$K$111)),""),ROWS($B$1:B9))),COLUMNS($B$1:B9)),"")</f>
        <v/>
      </c>
      <c r="L157" s="146" t="str" cm="1">
        <f t="array" ref="L157">IFERROR(INDEX($K$12:$M$111,(SMALL(IF(INDEX($K$12:$M$111,,$A$149)=$A$146,MATCH(ROW($K$12:$K$111),ROW($K$12:$K$111)),""),ROWS($B$1:C9))),COLUMNS($B$1:C9)),"")</f>
        <v/>
      </c>
      <c r="M157" s="146" t="str" cm="1">
        <f t="array" ref="M157">IFERROR(INDEX($K$12:$M$111,(SMALL(IF(INDEX($K$12:$M$111,,$A$149)=$A$146,MATCH(ROW($K$12:$K$111),ROW($K$12:$K$111)),""),ROWS($B$1:D9))),COLUMNS($B$1:D9)),"")</f>
        <v/>
      </c>
      <c r="P157" s="70" t="str" cm="1">
        <f t="array" ref="P157">IFERROR(INDEX($P$12:$R$111,(SMALL(IF(INDEX($P$12:$R$111,,$A$149)=$A$146,MATCH(ROW($P$12:$P$111),ROW($P$12:$P$111)),""),ROWS($B$1:B9))),COLUMNS($B$1:B9)),"")</f>
        <v/>
      </c>
      <c r="Q157" s="70" t="str" cm="1">
        <f t="array" ref="Q157">IFERROR(INDEX($P$12:$R$111,(SMALL(IF(INDEX($P$12:$R$111,,$A$149)=$A$146,MATCH(ROW($P$12:$P$111),ROW($P$12:$P$111)),""),ROWS($B$1:C9))),COLUMNS($B$1:C9)),"")</f>
        <v/>
      </c>
      <c r="R157" s="70" t="str" cm="1">
        <f t="array" ref="R157">IFERROR(INDEX($P$12:$R$111,(SMALL(IF(INDEX($P$12:$R$111,,$A$149)=$A$146,MATCH(ROW($P$12:$P$111),ROW($P$12:$P$111)),""),ROWS($B$1:D9))),COLUMNS($B$1:D9)),"")</f>
        <v/>
      </c>
    </row>
    <row r="158" spans="1:18" x14ac:dyDescent="0.3">
      <c r="A158">
        <v>10</v>
      </c>
      <c r="B158" s="70" t="str" cm="1">
        <f t="array" ref="B158">IFERROR(INDEX($B$12:$H$111,(SMALL(IF(INDEX($B$12:$H$111,,$A$149)=$A$146,MATCH(ROW($B$12:$B$111),ROW($B$12:$B$111)),""),ROWS($B$1:B10))),COLUMNS($B$1:B10)),"")</f>
        <v/>
      </c>
      <c r="C158" s="70" t="str" cm="1">
        <f t="array" ref="C158">IFERROR(INDEX($B$12:$H$111,(SMALL(IF(INDEX($B$12:$H$111,,$A$149)=$A$146,MATCH(ROW($B$12:$B$111),ROW($B$12:$B$111)),""),ROWS($B$1:C10))),COLUMNS($B$1:C10)),"")</f>
        <v/>
      </c>
      <c r="D158" s="70" t="str" cm="1">
        <f t="array" ref="D158">IFERROR(INDEX($B$12:$H$111,(SMALL(IF(INDEX($B$12:$H$111,,$A$149)=$A$146,MATCH(ROW($B$12:$B$111),ROW($B$12:$B$111)),""),ROWS($B$1:D10))),COLUMNS($B$1:D10)),"")</f>
        <v/>
      </c>
      <c r="E158" s="70" t="str" cm="1">
        <f t="array" ref="E158">IFERROR(INDEX($B$12:$H$111,(SMALL(IF(INDEX($B$12:$H$111,,$A$149)=$A$146,MATCH(ROW($B$12:$B$111),ROW($B$12:$B$111)),""),ROWS($B$1:E10))),COLUMNS($B$1:E10)),"")</f>
        <v/>
      </c>
      <c r="F158" s="70" t="str" cm="1">
        <f t="array" ref="F158">IFERROR(INDEX($B$12:$H$111,(SMALL(IF(INDEX($B$12:$H$111,,$A$149)=$A$146,MATCH(ROW($B$12:$B$111),ROW($B$12:$B$111)),""),ROWS($B$1:F10))),COLUMNS($B$1:F10)),"")</f>
        <v/>
      </c>
      <c r="G158" s="70" t="str" cm="1">
        <f t="array" ref="G158">IFERROR(INDEX($B$12:$H$111,(SMALL(IF(INDEX($B$12:$H$111,,$A$149)=$A$146,MATCH(ROW($B$12:$B$111),ROW($B$12:$B$111)),""),ROWS($B$1:G10))),COLUMNS($B$1:G10)),"")</f>
        <v/>
      </c>
      <c r="H158" s="70" t="str" cm="1">
        <f t="array" ref="H158">IFERROR(INDEX($B$12:$H$111,(SMALL(IF(INDEX($B$12:$H$111,,$A$149)=$A$146,MATCH(ROW($B$12:$B$111),ROW($B$12:$B$111)),""),ROWS($B$1:H10))),COLUMNS($B$1:H10)),"")</f>
        <v/>
      </c>
      <c r="I158" s="70"/>
      <c r="J158" s="70"/>
      <c r="K158" s="146" t="str" cm="1">
        <f t="array" ref="K158">IFERROR(INDEX($K$12:$M$111,(SMALL(IF(INDEX($K$12:$M$111,,$A$149)=$A$146,MATCH(ROW($K$12:$K$111),ROW($K$12:$K$111)),""),ROWS($B$1:B10))),COLUMNS($B$1:B10)),"")</f>
        <v/>
      </c>
      <c r="L158" s="146" t="str" cm="1">
        <f t="array" ref="L158">IFERROR(INDEX($K$12:$M$111,(SMALL(IF(INDEX($K$12:$M$111,,$A$149)=$A$146,MATCH(ROW($K$12:$K$111),ROW($K$12:$K$111)),""),ROWS($B$1:C10))),COLUMNS($B$1:C10)),"")</f>
        <v/>
      </c>
      <c r="M158" s="146" t="str" cm="1">
        <f t="array" ref="M158">IFERROR(INDEX($K$12:$M$111,(SMALL(IF(INDEX($K$12:$M$111,,$A$149)=$A$146,MATCH(ROW($K$12:$K$111),ROW($K$12:$K$111)),""),ROWS($B$1:D10))),COLUMNS($B$1:D10)),"")</f>
        <v/>
      </c>
      <c r="P158" s="70" t="str" cm="1">
        <f t="array" ref="P158">IFERROR(INDEX($P$12:$R$111,(SMALL(IF(INDEX($P$12:$R$111,,$A$149)=$A$146,MATCH(ROW($P$12:$P$111),ROW($P$12:$P$111)),""),ROWS($B$1:B10))),COLUMNS($B$1:B10)),"")</f>
        <v/>
      </c>
      <c r="Q158" s="70" t="str" cm="1">
        <f t="array" ref="Q158">IFERROR(INDEX($P$12:$R$111,(SMALL(IF(INDEX($P$12:$R$111,,$A$149)=$A$146,MATCH(ROW($P$12:$P$111),ROW($P$12:$P$111)),""),ROWS($B$1:C10))),COLUMNS($B$1:C10)),"")</f>
        <v/>
      </c>
      <c r="R158" s="70" t="str" cm="1">
        <f t="array" ref="R158">IFERROR(INDEX($P$12:$R$111,(SMALL(IF(INDEX($P$12:$R$111,,$A$149)=$A$146,MATCH(ROW($P$12:$P$111),ROW($P$12:$P$111)),""),ROWS($B$1:D10))),COLUMNS($B$1:D10)),"")</f>
        <v/>
      </c>
    </row>
    <row r="159" spans="1:18" x14ac:dyDescent="0.3">
      <c r="A159">
        <v>11</v>
      </c>
      <c r="B159" s="70" t="str" cm="1">
        <f t="array" ref="B159">IFERROR(INDEX($B$12:$H$111,(SMALL(IF(INDEX($B$12:$H$111,,$A$149)=$A$146,MATCH(ROW($B$12:$B$111),ROW($B$12:$B$111)),""),ROWS($B$1:B11))),COLUMNS($B$1:B11)),"")</f>
        <v/>
      </c>
      <c r="C159" s="70" t="str" cm="1">
        <f t="array" ref="C159">IFERROR(INDEX($B$12:$H$111,(SMALL(IF(INDEX($B$12:$H$111,,$A$149)=$A$146,MATCH(ROW($B$12:$B$111),ROW($B$12:$B$111)),""),ROWS($B$1:C11))),COLUMNS($B$1:C11)),"")</f>
        <v/>
      </c>
      <c r="D159" s="70" t="str" cm="1">
        <f t="array" ref="D159">IFERROR(INDEX($B$12:$H$111,(SMALL(IF(INDEX($B$12:$H$111,,$A$149)=$A$146,MATCH(ROW($B$12:$B$111),ROW($B$12:$B$111)),""),ROWS($B$1:D11))),COLUMNS($B$1:D11)),"")</f>
        <v/>
      </c>
      <c r="E159" s="70" t="str" cm="1">
        <f t="array" ref="E159">IFERROR(INDEX($B$12:$H$111,(SMALL(IF(INDEX($B$12:$H$111,,$A$149)=$A$146,MATCH(ROW($B$12:$B$111),ROW($B$12:$B$111)),""),ROWS($B$1:E11))),COLUMNS($B$1:E11)),"")</f>
        <v/>
      </c>
      <c r="F159" s="70" t="str" cm="1">
        <f t="array" ref="F159">IFERROR(INDEX($B$12:$H$111,(SMALL(IF(INDEX($B$12:$H$111,,$A$149)=$A$146,MATCH(ROW($B$12:$B$111),ROW($B$12:$B$111)),""),ROWS($B$1:F11))),COLUMNS($B$1:F11)),"")</f>
        <v/>
      </c>
      <c r="G159" s="70" t="str" cm="1">
        <f t="array" ref="G159">IFERROR(INDEX($B$12:$H$111,(SMALL(IF(INDEX($B$12:$H$111,,$A$149)=$A$146,MATCH(ROW($B$12:$B$111),ROW($B$12:$B$111)),""),ROWS($B$1:G11))),COLUMNS($B$1:G11)),"")</f>
        <v/>
      </c>
      <c r="H159" s="70" t="str" cm="1">
        <f t="array" ref="H159">IFERROR(INDEX($B$12:$H$111,(SMALL(IF(INDEX($B$12:$H$111,,$A$149)=$A$146,MATCH(ROW($B$12:$B$111),ROW($B$12:$B$111)),""),ROWS($B$1:H11))),COLUMNS($B$1:H11)),"")</f>
        <v/>
      </c>
      <c r="I159" s="70"/>
      <c r="J159" s="70"/>
      <c r="K159" s="146" t="str" cm="1">
        <f t="array" ref="K159">IFERROR(INDEX($K$12:$M$111,(SMALL(IF(INDEX($K$12:$M$111,,$A$149)=$A$146,MATCH(ROW($K$12:$K$111),ROW($K$12:$K$111)),""),ROWS($B$1:B11))),COLUMNS($B$1:B11)),"")</f>
        <v/>
      </c>
      <c r="L159" s="146" t="str" cm="1">
        <f t="array" ref="L159">IFERROR(INDEX($K$12:$M$111,(SMALL(IF(INDEX($K$12:$M$111,,$A$149)=$A$146,MATCH(ROW($K$12:$K$111),ROW($K$12:$K$111)),""),ROWS($B$1:C11))),COLUMNS($B$1:C11)),"")</f>
        <v/>
      </c>
      <c r="M159" s="146" t="str" cm="1">
        <f t="array" ref="M159">IFERROR(INDEX($K$12:$M$111,(SMALL(IF(INDEX($K$12:$M$111,,$A$149)=$A$146,MATCH(ROW($K$12:$K$111),ROW($K$12:$K$111)),""),ROWS($B$1:D11))),COLUMNS($B$1:D11)),"")</f>
        <v/>
      </c>
      <c r="P159" s="70" t="str" cm="1">
        <f t="array" ref="P159">IFERROR(INDEX($P$12:$R$111,(SMALL(IF(INDEX($P$12:$R$111,,$A$149)=$A$146,MATCH(ROW($P$12:$P$111),ROW($P$12:$P$111)),""),ROWS($B$1:B11))),COLUMNS($B$1:B11)),"")</f>
        <v/>
      </c>
      <c r="Q159" s="70" t="str" cm="1">
        <f t="array" ref="Q159">IFERROR(INDEX($P$12:$R$111,(SMALL(IF(INDEX($P$12:$R$111,,$A$149)=$A$146,MATCH(ROW($P$12:$P$111),ROW($P$12:$P$111)),""),ROWS($B$1:C11))),COLUMNS($B$1:C11)),"")</f>
        <v/>
      </c>
      <c r="R159" s="70" t="str" cm="1">
        <f t="array" ref="R159">IFERROR(INDEX($P$12:$R$111,(SMALL(IF(INDEX($P$12:$R$111,,$A$149)=$A$146,MATCH(ROW($P$12:$P$111),ROW($P$12:$P$111)),""),ROWS($B$1:D11))),COLUMNS($B$1:D11)),"")</f>
        <v/>
      </c>
    </row>
    <row r="160" spans="1:18" x14ac:dyDescent="0.3">
      <c r="A160">
        <v>12</v>
      </c>
      <c r="B160" s="70" t="str" cm="1">
        <f t="array" ref="B160">IFERROR(INDEX($B$12:$H$111,(SMALL(IF(INDEX($B$12:$H$111,,$A$149)=$A$146,MATCH(ROW($B$12:$B$111),ROW($B$12:$B$111)),""),ROWS($B$1:B12))),COLUMNS($B$1:B12)),"")</f>
        <v/>
      </c>
      <c r="C160" s="70" t="str" cm="1">
        <f t="array" ref="C160">IFERROR(INDEX($B$12:$H$111,(SMALL(IF(INDEX($B$12:$H$111,,$A$149)=$A$146,MATCH(ROW($B$12:$B$111),ROW($B$12:$B$111)),""),ROWS($B$1:C12))),COLUMNS($B$1:C12)),"")</f>
        <v/>
      </c>
      <c r="D160" s="70" t="str" cm="1">
        <f t="array" ref="D160">IFERROR(INDEX($B$12:$H$111,(SMALL(IF(INDEX($B$12:$H$111,,$A$149)=$A$146,MATCH(ROW($B$12:$B$111),ROW($B$12:$B$111)),""),ROWS($B$1:D12))),COLUMNS($B$1:D12)),"")</f>
        <v/>
      </c>
      <c r="E160" s="70" t="str" cm="1">
        <f t="array" ref="E160">IFERROR(INDEX($B$12:$H$111,(SMALL(IF(INDEX($B$12:$H$111,,$A$149)=$A$146,MATCH(ROW($B$12:$B$111),ROW($B$12:$B$111)),""),ROWS($B$1:E12))),COLUMNS($B$1:E12)),"")</f>
        <v/>
      </c>
      <c r="F160" s="70" t="str" cm="1">
        <f t="array" ref="F160">IFERROR(INDEX($B$12:$H$111,(SMALL(IF(INDEX($B$12:$H$111,,$A$149)=$A$146,MATCH(ROW($B$12:$B$111),ROW($B$12:$B$111)),""),ROWS($B$1:F12))),COLUMNS($B$1:F12)),"")</f>
        <v/>
      </c>
      <c r="G160" s="70" t="str" cm="1">
        <f t="array" ref="G160">IFERROR(INDEX($B$12:$H$111,(SMALL(IF(INDEX($B$12:$H$111,,$A$149)=$A$146,MATCH(ROW($B$12:$B$111),ROW($B$12:$B$111)),""),ROWS($B$1:G12))),COLUMNS($B$1:G12)),"")</f>
        <v/>
      </c>
      <c r="H160" s="70" t="str" cm="1">
        <f t="array" ref="H160">IFERROR(INDEX($B$12:$H$111,(SMALL(IF(INDEX($B$12:$H$111,,$A$149)=$A$146,MATCH(ROW($B$12:$B$111),ROW($B$12:$B$111)),""),ROWS($B$1:H12))),COLUMNS($B$1:H12)),"")</f>
        <v/>
      </c>
      <c r="I160" s="70"/>
      <c r="J160" s="70"/>
      <c r="K160" s="146" t="str" cm="1">
        <f t="array" ref="K160">IFERROR(INDEX($K$12:$M$111,(SMALL(IF(INDEX($K$12:$M$111,,$A$149)=$A$146,MATCH(ROW($K$12:$K$111),ROW($K$12:$K$111)),""),ROWS($B$1:B12))),COLUMNS($B$1:B12)),"")</f>
        <v/>
      </c>
      <c r="L160" s="146" t="str" cm="1">
        <f t="array" ref="L160">IFERROR(INDEX($K$12:$M$111,(SMALL(IF(INDEX($K$12:$M$111,,$A$149)=$A$146,MATCH(ROW($K$12:$K$111),ROW($K$12:$K$111)),""),ROWS($B$1:C12))),COLUMNS($B$1:C12)),"")</f>
        <v/>
      </c>
      <c r="M160" s="146" t="str" cm="1">
        <f t="array" ref="M160">IFERROR(INDEX($K$12:$M$111,(SMALL(IF(INDEX($K$12:$M$111,,$A$149)=$A$146,MATCH(ROW($K$12:$K$111),ROW($K$12:$K$111)),""),ROWS($B$1:D12))),COLUMNS($B$1:D12)),"")</f>
        <v/>
      </c>
      <c r="P160" s="70" t="str" cm="1">
        <f t="array" ref="P160">IFERROR(INDEX($P$12:$R$111,(SMALL(IF(INDEX($P$12:$R$111,,$A$149)=$A$146,MATCH(ROW($P$12:$P$111),ROW($P$12:$P$111)),""),ROWS($B$1:B12))),COLUMNS($B$1:B12)),"")</f>
        <v/>
      </c>
      <c r="Q160" s="70" t="str" cm="1">
        <f t="array" ref="Q160">IFERROR(INDEX($P$12:$R$111,(SMALL(IF(INDEX($P$12:$R$111,,$A$149)=$A$146,MATCH(ROW($P$12:$P$111),ROW($P$12:$P$111)),""),ROWS($B$1:C12))),COLUMNS($B$1:C12)),"")</f>
        <v/>
      </c>
      <c r="R160" s="70" t="str" cm="1">
        <f t="array" ref="R160">IFERROR(INDEX($P$12:$R$111,(SMALL(IF(INDEX($P$12:$R$111,,$A$149)=$A$146,MATCH(ROW($P$12:$P$111),ROW($P$12:$P$111)),""),ROWS($B$1:D12))),COLUMNS($B$1:D12)),"")</f>
        <v/>
      </c>
    </row>
    <row r="161" spans="1:18" x14ac:dyDescent="0.3">
      <c r="A161">
        <v>13</v>
      </c>
      <c r="B161" s="70" t="str" cm="1">
        <f t="array" ref="B161">IFERROR(INDEX($B$12:$H$111,(SMALL(IF(INDEX($B$12:$H$111,,$A$149)=$A$146,MATCH(ROW($B$12:$B$111),ROW($B$12:$B$111)),""),ROWS($B$1:B13))),COLUMNS($B$1:B13)),"")</f>
        <v/>
      </c>
      <c r="C161" s="70" t="str" cm="1">
        <f t="array" ref="C161">IFERROR(INDEX($B$12:$H$111,(SMALL(IF(INDEX($B$12:$H$111,,$A$149)=$A$146,MATCH(ROW($B$12:$B$111),ROW($B$12:$B$111)),""),ROWS($B$1:C13))),COLUMNS($B$1:C13)),"")</f>
        <v/>
      </c>
      <c r="D161" s="70" t="str" cm="1">
        <f t="array" ref="D161">IFERROR(INDEX($B$12:$H$111,(SMALL(IF(INDEX($B$12:$H$111,,$A$149)=$A$146,MATCH(ROW($B$12:$B$111),ROW($B$12:$B$111)),""),ROWS($B$1:D13))),COLUMNS($B$1:D13)),"")</f>
        <v/>
      </c>
      <c r="E161" s="70" t="str" cm="1">
        <f t="array" ref="E161">IFERROR(INDEX($B$12:$H$111,(SMALL(IF(INDEX($B$12:$H$111,,$A$149)=$A$146,MATCH(ROW($B$12:$B$111),ROW($B$12:$B$111)),""),ROWS($B$1:E13))),COLUMNS($B$1:E13)),"")</f>
        <v/>
      </c>
      <c r="F161" s="70" t="str" cm="1">
        <f t="array" ref="F161">IFERROR(INDEX($B$12:$H$111,(SMALL(IF(INDEX($B$12:$H$111,,$A$149)=$A$146,MATCH(ROW($B$12:$B$111),ROW($B$12:$B$111)),""),ROWS($B$1:F13))),COLUMNS($B$1:F13)),"")</f>
        <v/>
      </c>
      <c r="G161" s="70" t="str" cm="1">
        <f t="array" ref="G161">IFERROR(INDEX($B$12:$H$111,(SMALL(IF(INDEX($B$12:$H$111,,$A$149)=$A$146,MATCH(ROW($B$12:$B$111),ROW($B$12:$B$111)),""),ROWS($B$1:G13))),COLUMNS($B$1:G13)),"")</f>
        <v/>
      </c>
      <c r="H161" s="70" t="str" cm="1">
        <f t="array" ref="H161">IFERROR(INDEX($B$12:$H$111,(SMALL(IF(INDEX($B$12:$H$111,,$A$149)=$A$146,MATCH(ROW($B$12:$B$111),ROW($B$12:$B$111)),""),ROWS($B$1:H13))),COLUMNS($B$1:H13)),"")</f>
        <v/>
      </c>
      <c r="I161" s="70"/>
      <c r="J161" s="70"/>
      <c r="K161" s="146" t="str" cm="1">
        <f t="array" ref="K161">IFERROR(INDEX($K$12:$M$111,(SMALL(IF(INDEX($K$12:$M$111,,$A$149)=$A$146,MATCH(ROW($K$12:$K$111),ROW($K$12:$K$111)),""),ROWS($B$1:B13))),COLUMNS($B$1:B13)),"")</f>
        <v/>
      </c>
      <c r="L161" s="146" t="str" cm="1">
        <f t="array" ref="L161">IFERROR(INDEX($K$12:$M$111,(SMALL(IF(INDEX($K$12:$M$111,,$A$149)=$A$146,MATCH(ROW($K$12:$K$111),ROW($K$12:$K$111)),""),ROWS($B$1:C13))),COLUMNS($B$1:C13)),"")</f>
        <v/>
      </c>
      <c r="M161" s="146" t="str" cm="1">
        <f t="array" ref="M161">IFERROR(INDEX($K$12:$M$111,(SMALL(IF(INDEX($K$12:$M$111,,$A$149)=$A$146,MATCH(ROW($K$12:$K$111),ROW($K$12:$K$111)),""),ROWS($B$1:D13))),COLUMNS($B$1:D13)),"")</f>
        <v/>
      </c>
      <c r="P161" s="70" t="str" cm="1">
        <f t="array" ref="P161">IFERROR(INDEX($P$12:$R$111,(SMALL(IF(INDEX($P$12:$R$111,,$A$149)=$A$146,MATCH(ROW($P$12:$P$111),ROW($P$12:$P$111)),""),ROWS($B$1:B13))),COLUMNS($B$1:B13)),"")</f>
        <v/>
      </c>
      <c r="Q161" s="70" t="str" cm="1">
        <f t="array" ref="Q161">IFERROR(INDEX($P$12:$R$111,(SMALL(IF(INDEX($P$12:$R$111,,$A$149)=$A$146,MATCH(ROW($P$12:$P$111),ROW($P$12:$P$111)),""),ROWS($B$1:C13))),COLUMNS($B$1:C13)),"")</f>
        <v/>
      </c>
      <c r="R161" s="70" t="str" cm="1">
        <f t="array" ref="R161">IFERROR(INDEX($P$12:$R$111,(SMALL(IF(INDEX($P$12:$R$111,,$A$149)=$A$146,MATCH(ROW($P$12:$P$111),ROW($P$12:$P$111)),""),ROWS($B$1:D13))),COLUMNS($B$1:D13)),"")</f>
        <v/>
      </c>
    </row>
    <row r="162" spans="1:18" x14ac:dyDescent="0.3">
      <c r="A162">
        <v>14</v>
      </c>
      <c r="B162" s="70" t="str" cm="1">
        <f t="array" ref="B162">IFERROR(INDEX($B$12:$H$111,(SMALL(IF(INDEX($B$12:$H$111,,$A$149)=$A$146,MATCH(ROW($B$12:$B$111),ROW($B$12:$B$111)),""),ROWS($B$1:B14))),COLUMNS($B$1:B14)),"")</f>
        <v/>
      </c>
      <c r="C162" s="70" t="str" cm="1">
        <f t="array" ref="C162">IFERROR(INDEX($B$12:$H$111,(SMALL(IF(INDEX($B$12:$H$111,,$A$149)=$A$146,MATCH(ROW($B$12:$B$111),ROW($B$12:$B$111)),""),ROWS($B$1:C14))),COLUMNS($B$1:C14)),"")</f>
        <v/>
      </c>
      <c r="D162" s="70" t="str" cm="1">
        <f t="array" ref="D162">IFERROR(INDEX($B$12:$H$111,(SMALL(IF(INDEX($B$12:$H$111,,$A$149)=$A$146,MATCH(ROW($B$12:$B$111),ROW($B$12:$B$111)),""),ROWS($B$1:D14))),COLUMNS($B$1:D14)),"")</f>
        <v/>
      </c>
      <c r="E162" s="70" t="str" cm="1">
        <f t="array" ref="E162">IFERROR(INDEX($B$12:$H$111,(SMALL(IF(INDEX($B$12:$H$111,,$A$149)=$A$146,MATCH(ROW($B$12:$B$111),ROW($B$12:$B$111)),""),ROWS($B$1:E14))),COLUMNS($B$1:E14)),"")</f>
        <v/>
      </c>
      <c r="F162" s="70" t="str" cm="1">
        <f t="array" ref="F162">IFERROR(INDEX($B$12:$H$111,(SMALL(IF(INDEX($B$12:$H$111,,$A$149)=$A$146,MATCH(ROW($B$12:$B$111),ROW($B$12:$B$111)),""),ROWS($B$1:F14))),COLUMNS($B$1:F14)),"")</f>
        <v/>
      </c>
      <c r="G162" s="70" t="str" cm="1">
        <f t="array" ref="G162">IFERROR(INDEX($B$12:$H$111,(SMALL(IF(INDEX($B$12:$H$111,,$A$149)=$A$146,MATCH(ROW($B$12:$B$111),ROW($B$12:$B$111)),""),ROWS($B$1:G14))),COLUMNS($B$1:G14)),"")</f>
        <v/>
      </c>
      <c r="H162" s="70" t="str" cm="1">
        <f t="array" ref="H162">IFERROR(INDEX($B$12:$H$111,(SMALL(IF(INDEX($B$12:$H$111,,$A$149)=$A$146,MATCH(ROW($B$12:$B$111),ROW($B$12:$B$111)),""),ROWS($B$1:H14))),COLUMNS($B$1:H14)),"")</f>
        <v/>
      </c>
      <c r="I162" s="70"/>
      <c r="J162" s="70"/>
      <c r="K162" s="146" t="str" cm="1">
        <f t="array" ref="K162">IFERROR(INDEX($K$12:$M$111,(SMALL(IF(INDEX($K$12:$M$111,,$A$149)=$A$146,MATCH(ROW($K$12:$K$111),ROW($K$12:$K$111)),""),ROWS($B$1:B14))),COLUMNS($B$1:B14)),"")</f>
        <v/>
      </c>
      <c r="L162" s="146" t="str" cm="1">
        <f t="array" ref="L162">IFERROR(INDEX($K$12:$M$111,(SMALL(IF(INDEX($K$12:$M$111,,$A$149)=$A$146,MATCH(ROW($K$12:$K$111),ROW($K$12:$K$111)),""),ROWS($B$1:C14))),COLUMNS($B$1:C14)),"")</f>
        <v/>
      </c>
      <c r="M162" s="146" t="str" cm="1">
        <f t="array" ref="M162">IFERROR(INDEX($K$12:$M$111,(SMALL(IF(INDEX($K$12:$M$111,,$A$149)=$A$146,MATCH(ROW($K$12:$K$111),ROW($K$12:$K$111)),""),ROWS($B$1:D14))),COLUMNS($B$1:D14)),"")</f>
        <v/>
      </c>
      <c r="P162" s="70" t="str" cm="1">
        <f t="array" ref="P162">IFERROR(INDEX($P$12:$R$111,(SMALL(IF(INDEX($P$12:$R$111,,$A$149)=$A$146,MATCH(ROW($P$12:$P$111),ROW($P$12:$P$111)),""),ROWS($B$1:B14))),COLUMNS($B$1:B14)),"")</f>
        <v/>
      </c>
      <c r="Q162" s="70" t="str" cm="1">
        <f t="array" ref="Q162">IFERROR(INDEX($P$12:$R$111,(SMALL(IF(INDEX($P$12:$R$111,,$A$149)=$A$146,MATCH(ROW($P$12:$P$111),ROW($P$12:$P$111)),""),ROWS($B$1:C14))),COLUMNS($B$1:C14)),"")</f>
        <v/>
      </c>
      <c r="R162" s="70" t="str" cm="1">
        <f t="array" ref="R162">IFERROR(INDEX($P$12:$R$111,(SMALL(IF(INDEX($P$12:$R$111,,$A$149)=$A$146,MATCH(ROW($P$12:$P$111),ROW($P$12:$P$111)),""),ROWS($B$1:D14))),COLUMNS($B$1:D14)),"")</f>
        <v/>
      </c>
    </row>
    <row r="163" spans="1:18" x14ac:dyDescent="0.3">
      <c r="A163">
        <v>15</v>
      </c>
      <c r="B163" s="70" t="str" cm="1">
        <f t="array" ref="B163">IFERROR(INDEX($B$12:$H$111,(SMALL(IF(INDEX($B$12:$H$111,,$A$149)=$A$146,MATCH(ROW($B$12:$B$111),ROW($B$12:$B$111)),""),ROWS($B$1:B15))),COLUMNS($B$1:B15)),"")</f>
        <v/>
      </c>
      <c r="C163" s="70" t="str" cm="1">
        <f t="array" ref="C163">IFERROR(INDEX($B$12:$H$111,(SMALL(IF(INDEX($B$12:$H$111,,$A$149)=$A$146,MATCH(ROW($B$12:$B$111),ROW($B$12:$B$111)),""),ROWS($B$1:C15))),COLUMNS($B$1:C15)),"")</f>
        <v/>
      </c>
      <c r="D163" s="70" t="str" cm="1">
        <f t="array" ref="D163">IFERROR(INDEX($B$12:$H$111,(SMALL(IF(INDEX($B$12:$H$111,,$A$149)=$A$146,MATCH(ROW($B$12:$B$111),ROW($B$12:$B$111)),""),ROWS($B$1:D15))),COLUMNS($B$1:D15)),"")</f>
        <v/>
      </c>
      <c r="E163" s="70" t="str" cm="1">
        <f t="array" ref="E163">IFERROR(INDEX($B$12:$H$111,(SMALL(IF(INDEX($B$12:$H$111,,$A$149)=$A$146,MATCH(ROW($B$12:$B$111),ROW($B$12:$B$111)),""),ROWS($B$1:E15))),COLUMNS($B$1:E15)),"")</f>
        <v/>
      </c>
      <c r="F163" s="70" t="str" cm="1">
        <f t="array" ref="F163">IFERROR(INDEX($B$12:$H$111,(SMALL(IF(INDEX($B$12:$H$111,,$A$149)=$A$146,MATCH(ROW($B$12:$B$111),ROW($B$12:$B$111)),""),ROWS($B$1:F15))),COLUMNS($B$1:F15)),"")</f>
        <v/>
      </c>
      <c r="G163" s="70" t="str" cm="1">
        <f t="array" ref="G163">IFERROR(INDEX($B$12:$H$111,(SMALL(IF(INDEX($B$12:$H$111,,$A$149)=$A$146,MATCH(ROW($B$12:$B$111),ROW($B$12:$B$111)),""),ROWS($B$1:G15))),COLUMNS($B$1:G15)),"")</f>
        <v/>
      </c>
      <c r="H163" s="70" t="str" cm="1">
        <f t="array" ref="H163">IFERROR(INDEX($B$12:$H$111,(SMALL(IF(INDEX($B$12:$H$111,,$A$149)=$A$146,MATCH(ROW($B$12:$B$111),ROW($B$12:$B$111)),""),ROWS($B$1:H15))),COLUMNS($B$1:H15)),"")</f>
        <v/>
      </c>
      <c r="I163" s="70"/>
      <c r="J163" s="70"/>
      <c r="K163" s="146" t="str" cm="1">
        <f t="array" ref="K163">IFERROR(INDEX($K$12:$M$111,(SMALL(IF(INDEX($K$12:$M$111,,$A$149)=$A$146,MATCH(ROW($K$12:$K$111),ROW($K$12:$K$111)),""),ROWS($B$1:B15))),COLUMNS($B$1:B15)),"")</f>
        <v/>
      </c>
      <c r="L163" s="146" t="str" cm="1">
        <f t="array" ref="L163">IFERROR(INDEX($K$12:$M$111,(SMALL(IF(INDEX($K$12:$M$111,,$A$149)=$A$146,MATCH(ROW($K$12:$K$111),ROW($K$12:$K$111)),""),ROWS($B$1:C15))),COLUMNS($B$1:C15)),"")</f>
        <v/>
      </c>
      <c r="M163" s="146" t="str" cm="1">
        <f t="array" ref="M163">IFERROR(INDEX($K$12:$M$111,(SMALL(IF(INDEX($K$12:$M$111,,$A$149)=$A$146,MATCH(ROW($K$12:$K$111),ROW($K$12:$K$111)),""),ROWS($B$1:D15))),COLUMNS($B$1:D15)),"")</f>
        <v/>
      </c>
      <c r="P163" s="70" t="str" cm="1">
        <f t="array" ref="P163">IFERROR(INDEX($P$12:$R$111,(SMALL(IF(INDEX($P$12:$R$111,,$A$149)=$A$146,MATCH(ROW($P$12:$P$111),ROW($P$12:$P$111)),""),ROWS($B$1:B15))),COLUMNS($B$1:B15)),"")</f>
        <v/>
      </c>
      <c r="Q163" s="70" t="str" cm="1">
        <f t="array" ref="Q163">IFERROR(INDEX($P$12:$R$111,(SMALL(IF(INDEX($P$12:$R$111,,$A$149)=$A$146,MATCH(ROW($P$12:$P$111),ROW($P$12:$P$111)),""),ROWS($B$1:C15))),COLUMNS($B$1:C15)),"")</f>
        <v/>
      </c>
      <c r="R163" s="70" t="str" cm="1">
        <f t="array" ref="R163">IFERROR(INDEX($P$12:$R$111,(SMALL(IF(INDEX($P$12:$R$111,,$A$149)=$A$146,MATCH(ROW($P$12:$P$111),ROW($P$12:$P$111)),""),ROWS($B$1:D15))),COLUMNS($B$1:D15)),"")</f>
        <v/>
      </c>
    </row>
    <row r="164" spans="1:18" x14ac:dyDescent="0.3">
      <c r="A164">
        <v>16</v>
      </c>
      <c r="B164" s="70" t="str" cm="1">
        <f t="array" ref="B164">IFERROR(INDEX($B$12:$H$111,(SMALL(IF(INDEX($B$12:$H$111,,$A$149)=$A$146,MATCH(ROW($B$12:$B$111),ROW($B$12:$B$111)),""),ROWS($B$1:B16))),COLUMNS($B$1:B16)),"")</f>
        <v/>
      </c>
      <c r="C164" s="70" t="str" cm="1">
        <f t="array" ref="C164">IFERROR(INDEX($B$12:$H$111,(SMALL(IF(INDEX($B$12:$H$111,,$A$149)=$A$146,MATCH(ROW($B$12:$B$111),ROW($B$12:$B$111)),""),ROWS($B$1:C16))),COLUMNS($B$1:C16)),"")</f>
        <v/>
      </c>
      <c r="D164" s="70" t="str" cm="1">
        <f t="array" ref="D164">IFERROR(INDEX($B$12:$H$111,(SMALL(IF(INDEX($B$12:$H$111,,$A$149)=$A$146,MATCH(ROW($B$12:$B$111),ROW($B$12:$B$111)),""),ROWS($B$1:D16))),COLUMNS($B$1:D16)),"")</f>
        <v/>
      </c>
      <c r="E164" s="70" t="str" cm="1">
        <f t="array" ref="E164">IFERROR(INDEX($B$12:$H$111,(SMALL(IF(INDEX($B$12:$H$111,,$A$149)=$A$146,MATCH(ROW($B$12:$B$111),ROW($B$12:$B$111)),""),ROWS($B$1:E16))),COLUMNS($B$1:E16)),"")</f>
        <v/>
      </c>
      <c r="F164" s="70" t="str" cm="1">
        <f t="array" ref="F164">IFERROR(INDEX($B$12:$H$111,(SMALL(IF(INDEX($B$12:$H$111,,$A$149)=$A$146,MATCH(ROW($B$12:$B$111),ROW($B$12:$B$111)),""),ROWS($B$1:F16))),COLUMNS($B$1:F16)),"")</f>
        <v/>
      </c>
      <c r="G164" s="70" t="str" cm="1">
        <f t="array" ref="G164">IFERROR(INDEX($B$12:$H$111,(SMALL(IF(INDEX($B$12:$H$111,,$A$149)=$A$146,MATCH(ROW($B$12:$B$111),ROW($B$12:$B$111)),""),ROWS($B$1:G16))),COLUMNS($B$1:G16)),"")</f>
        <v/>
      </c>
      <c r="H164" s="70" t="str" cm="1">
        <f t="array" ref="H164">IFERROR(INDEX($B$12:$H$111,(SMALL(IF(INDEX($B$12:$H$111,,$A$149)=$A$146,MATCH(ROW($B$12:$B$111),ROW($B$12:$B$111)),""),ROWS($B$1:H16))),COLUMNS($B$1:H16)),"")</f>
        <v/>
      </c>
      <c r="I164" s="70"/>
      <c r="J164" s="70"/>
      <c r="K164" s="146" t="str" cm="1">
        <f t="array" ref="K164">IFERROR(INDEX($K$12:$M$111,(SMALL(IF(INDEX($K$12:$M$111,,$A$149)=$A$146,MATCH(ROW($K$12:$K$111),ROW($K$12:$K$111)),""),ROWS($B$1:B16))),COLUMNS($B$1:B16)),"")</f>
        <v/>
      </c>
      <c r="L164" s="146" t="str" cm="1">
        <f t="array" ref="L164">IFERROR(INDEX($K$12:$M$111,(SMALL(IF(INDEX($K$12:$M$111,,$A$149)=$A$146,MATCH(ROW($K$12:$K$111),ROW($K$12:$K$111)),""),ROWS($B$1:C16))),COLUMNS($B$1:C16)),"")</f>
        <v/>
      </c>
      <c r="M164" s="146" t="str" cm="1">
        <f t="array" ref="M164">IFERROR(INDEX($K$12:$M$111,(SMALL(IF(INDEX($K$12:$M$111,,$A$149)=$A$146,MATCH(ROW($K$12:$K$111),ROW($K$12:$K$111)),""),ROWS($B$1:D16))),COLUMNS($B$1:D16)),"")</f>
        <v/>
      </c>
      <c r="P164" s="70" t="str" cm="1">
        <f t="array" ref="P164">IFERROR(INDEX($P$12:$R$111,(SMALL(IF(INDEX($P$12:$R$111,,$A$149)=$A$146,MATCH(ROW($P$12:$P$111),ROW($P$12:$P$111)),""),ROWS($B$1:B16))),COLUMNS($B$1:B16)),"")</f>
        <v/>
      </c>
      <c r="Q164" s="70" t="str" cm="1">
        <f t="array" ref="Q164">IFERROR(INDEX($P$12:$R$111,(SMALL(IF(INDEX($P$12:$R$111,,$A$149)=$A$146,MATCH(ROW($P$12:$P$111),ROW($P$12:$P$111)),""),ROWS($B$1:C16))),COLUMNS($B$1:C16)),"")</f>
        <v/>
      </c>
      <c r="R164" s="70" t="str" cm="1">
        <f t="array" ref="R164">IFERROR(INDEX($P$12:$R$111,(SMALL(IF(INDEX($P$12:$R$111,,$A$149)=$A$146,MATCH(ROW($P$12:$P$111),ROW($P$12:$P$111)),""),ROWS($B$1:D16))),COLUMNS($B$1:D16)),"")</f>
        <v/>
      </c>
    </row>
    <row r="165" spans="1:18" x14ac:dyDescent="0.3">
      <c r="A165">
        <v>17</v>
      </c>
      <c r="B165" s="70" t="str" cm="1">
        <f t="array" ref="B165">IFERROR(INDEX($B$12:$H$111,(SMALL(IF(INDEX($B$12:$H$111,,$A$149)=$A$146,MATCH(ROW($B$12:$B$111),ROW($B$12:$B$111)),""),ROWS($B$1:B17))),COLUMNS($B$1:B17)),"")</f>
        <v/>
      </c>
      <c r="C165" s="70" t="str" cm="1">
        <f t="array" ref="C165">IFERROR(INDEX($B$12:$H$111,(SMALL(IF(INDEX($B$12:$H$111,,$A$149)=$A$146,MATCH(ROW($B$12:$B$111),ROW($B$12:$B$111)),""),ROWS($B$1:C17))),COLUMNS($B$1:C17)),"")</f>
        <v/>
      </c>
      <c r="D165" s="70" t="str" cm="1">
        <f t="array" ref="D165">IFERROR(INDEX($B$12:$H$111,(SMALL(IF(INDEX($B$12:$H$111,,$A$149)=$A$146,MATCH(ROW($B$12:$B$111),ROW($B$12:$B$111)),""),ROWS($B$1:D17))),COLUMNS($B$1:D17)),"")</f>
        <v/>
      </c>
      <c r="E165" s="70" t="str" cm="1">
        <f t="array" ref="E165">IFERROR(INDEX($B$12:$H$111,(SMALL(IF(INDEX($B$12:$H$111,,$A$149)=$A$146,MATCH(ROW($B$12:$B$111),ROW($B$12:$B$111)),""),ROWS($B$1:E17))),COLUMNS($B$1:E17)),"")</f>
        <v/>
      </c>
      <c r="F165" s="70" t="str" cm="1">
        <f t="array" ref="F165">IFERROR(INDEX($B$12:$H$111,(SMALL(IF(INDEX($B$12:$H$111,,$A$149)=$A$146,MATCH(ROW($B$12:$B$111),ROW($B$12:$B$111)),""),ROWS($B$1:F17))),COLUMNS($B$1:F17)),"")</f>
        <v/>
      </c>
      <c r="G165" s="70" t="str" cm="1">
        <f t="array" ref="G165">IFERROR(INDEX($B$12:$H$111,(SMALL(IF(INDEX($B$12:$H$111,,$A$149)=$A$146,MATCH(ROW($B$12:$B$111),ROW($B$12:$B$111)),""),ROWS($B$1:G17))),COLUMNS($B$1:G17)),"")</f>
        <v/>
      </c>
      <c r="H165" s="70" t="str" cm="1">
        <f t="array" ref="H165">IFERROR(INDEX($B$12:$H$111,(SMALL(IF(INDEX($B$12:$H$111,,$A$149)=$A$146,MATCH(ROW($B$12:$B$111),ROW($B$12:$B$111)),""),ROWS($B$1:H17))),COLUMNS($B$1:H17)),"")</f>
        <v/>
      </c>
      <c r="I165" s="70"/>
      <c r="J165" s="70"/>
      <c r="K165" s="146" t="str" cm="1">
        <f t="array" ref="K165">IFERROR(INDEX($K$12:$M$111,(SMALL(IF(INDEX($K$12:$M$111,,$A$149)=$A$146,MATCH(ROW($K$12:$K$111),ROW($K$12:$K$111)),""),ROWS($B$1:B17))),COLUMNS($B$1:B17)),"")</f>
        <v/>
      </c>
      <c r="L165" s="146" t="str" cm="1">
        <f t="array" ref="L165">IFERROR(INDEX($K$12:$M$111,(SMALL(IF(INDEX($K$12:$M$111,,$A$149)=$A$146,MATCH(ROW($K$12:$K$111),ROW($K$12:$K$111)),""),ROWS($B$1:C17))),COLUMNS($B$1:C17)),"")</f>
        <v/>
      </c>
      <c r="M165" s="146" t="str" cm="1">
        <f t="array" ref="M165">IFERROR(INDEX($K$12:$M$111,(SMALL(IF(INDEX($K$12:$M$111,,$A$149)=$A$146,MATCH(ROW($K$12:$K$111),ROW($K$12:$K$111)),""),ROWS($B$1:D17))),COLUMNS($B$1:D17)),"")</f>
        <v/>
      </c>
      <c r="P165" s="70" t="str" cm="1">
        <f t="array" ref="P165">IFERROR(INDEX($P$12:$R$111,(SMALL(IF(INDEX($P$12:$R$111,,$A$149)=$A$146,MATCH(ROW($P$12:$P$111),ROW($P$12:$P$111)),""),ROWS($B$1:B17))),COLUMNS($B$1:B17)),"")</f>
        <v/>
      </c>
      <c r="Q165" s="70" t="str" cm="1">
        <f t="array" ref="Q165">IFERROR(INDEX($P$12:$R$111,(SMALL(IF(INDEX($P$12:$R$111,,$A$149)=$A$146,MATCH(ROW($P$12:$P$111),ROW($P$12:$P$111)),""),ROWS($B$1:C17))),COLUMNS($B$1:C17)),"")</f>
        <v/>
      </c>
      <c r="R165" s="70" t="str" cm="1">
        <f t="array" ref="R165">IFERROR(INDEX($P$12:$R$111,(SMALL(IF(INDEX($P$12:$R$111,,$A$149)=$A$146,MATCH(ROW($P$12:$P$111),ROW($P$12:$P$111)),""),ROWS($B$1:D17))),COLUMNS($B$1:D17)),"")</f>
        <v/>
      </c>
    </row>
    <row r="166" spans="1:18" x14ac:dyDescent="0.3">
      <c r="A166">
        <v>18</v>
      </c>
      <c r="B166" s="70" t="str" cm="1">
        <f t="array" ref="B166">IFERROR(INDEX($B$12:$H$111,(SMALL(IF(INDEX($B$12:$H$111,,$A$149)=$A$146,MATCH(ROW($B$12:$B$111),ROW($B$12:$B$111)),""),ROWS($B$1:B18))),COLUMNS($B$1:B18)),"")</f>
        <v/>
      </c>
      <c r="C166" s="70" t="str" cm="1">
        <f t="array" ref="C166">IFERROR(INDEX($B$12:$H$111,(SMALL(IF(INDEX($B$12:$H$111,,$A$149)=$A$146,MATCH(ROW($B$12:$B$111),ROW($B$12:$B$111)),""),ROWS($B$1:C18))),COLUMNS($B$1:C18)),"")</f>
        <v/>
      </c>
      <c r="D166" s="70" t="str" cm="1">
        <f t="array" ref="D166">IFERROR(INDEX($B$12:$H$111,(SMALL(IF(INDEX($B$12:$H$111,,$A$149)=$A$146,MATCH(ROW($B$12:$B$111),ROW($B$12:$B$111)),""),ROWS($B$1:D18))),COLUMNS($B$1:D18)),"")</f>
        <v/>
      </c>
      <c r="E166" s="70" t="str" cm="1">
        <f t="array" ref="E166">IFERROR(INDEX($B$12:$H$111,(SMALL(IF(INDEX($B$12:$H$111,,$A$149)=$A$146,MATCH(ROW($B$12:$B$111),ROW($B$12:$B$111)),""),ROWS($B$1:E18))),COLUMNS($B$1:E18)),"")</f>
        <v/>
      </c>
      <c r="F166" s="70" t="str" cm="1">
        <f t="array" ref="F166">IFERROR(INDEX($B$12:$H$111,(SMALL(IF(INDEX($B$12:$H$111,,$A$149)=$A$146,MATCH(ROW($B$12:$B$111),ROW($B$12:$B$111)),""),ROWS($B$1:F18))),COLUMNS($B$1:F18)),"")</f>
        <v/>
      </c>
      <c r="G166" s="70" t="str" cm="1">
        <f t="array" ref="G166">IFERROR(INDEX($B$12:$H$111,(SMALL(IF(INDEX($B$12:$H$111,,$A$149)=$A$146,MATCH(ROW($B$12:$B$111),ROW($B$12:$B$111)),""),ROWS($B$1:G18))),COLUMNS($B$1:G18)),"")</f>
        <v/>
      </c>
      <c r="H166" s="70" t="str" cm="1">
        <f t="array" ref="H166">IFERROR(INDEX($B$12:$H$111,(SMALL(IF(INDEX($B$12:$H$111,,$A$149)=$A$146,MATCH(ROW($B$12:$B$111),ROW($B$12:$B$111)),""),ROWS($B$1:H18))),COLUMNS($B$1:H18)),"")</f>
        <v/>
      </c>
      <c r="I166" s="70"/>
      <c r="J166" s="70"/>
      <c r="K166" s="146" t="str" cm="1">
        <f t="array" ref="K166">IFERROR(INDEX($K$12:$M$111,(SMALL(IF(INDEX($K$12:$M$111,,$A$149)=$A$146,MATCH(ROW($K$12:$K$111),ROW($K$12:$K$111)),""),ROWS($B$1:B18))),COLUMNS($B$1:B18)),"")</f>
        <v/>
      </c>
      <c r="L166" s="146" t="str" cm="1">
        <f t="array" ref="L166">IFERROR(INDEX($K$12:$M$111,(SMALL(IF(INDEX($K$12:$M$111,,$A$149)=$A$146,MATCH(ROW($K$12:$K$111),ROW($K$12:$K$111)),""),ROWS($B$1:C18))),COLUMNS($B$1:C18)),"")</f>
        <v/>
      </c>
      <c r="M166" s="146" t="str" cm="1">
        <f t="array" ref="M166">IFERROR(INDEX($K$12:$M$111,(SMALL(IF(INDEX($K$12:$M$111,,$A$149)=$A$146,MATCH(ROW($K$12:$K$111),ROW($K$12:$K$111)),""),ROWS($B$1:D18))),COLUMNS($B$1:D18)),"")</f>
        <v/>
      </c>
      <c r="P166" s="70" t="str" cm="1">
        <f t="array" ref="P166">IFERROR(INDEX($P$12:$R$111,(SMALL(IF(INDEX($P$12:$R$111,,$A$149)=$A$146,MATCH(ROW($P$12:$P$111),ROW($P$12:$P$111)),""),ROWS($B$1:B18))),COLUMNS($B$1:B18)),"")</f>
        <v/>
      </c>
      <c r="Q166" s="70" t="str" cm="1">
        <f t="array" ref="Q166">IFERROR(INDEX($P$12:$R$111,(SMALL(IF(INDEX($P$12:$R$111,,$A$149)=$A$146,MATCH(ROW($P$12:$P$111),ROW($P$12:$P$111)),""),ROWS($B$1:C18))),COLUMNS($B$1:C18)),"")</f>
        <v/>
      </c>
      <c r="R166" s="70" t="str" cm="1">
        <f t="array" ref="R166">IFERROR(INDEX($P$12:$R$111,(SMALL(IF(INDEX($P$12:$R$111,,$A$149)=$A$146,MATCH(ROW($P$12:$P$111),ROW($P$12:$P$111)),""),ROWS($B$1:D18))),COLUMNS($B$1:D18)),"")</f>
        <v/>
      </c>
    </row>
    <row r="167" spans="1:18" x14ac:dyDescent="0.3">
      <c r="A167">
        <v>19</v>
      </c>
      <c r="B167" s="70" t="str" cm="1">
        <f t="array" ref="B167">IFERROR(INDEX($B$12:$H$111,(SMALL(IF(INDEX($B$12:$H$111,,$A$149)=$A$146,MATCH(ROW($B$12:$B$111),ROW($B$12:$B$111)),""),ROWS($B$1:B19))),COLUMNS($B$1:B19)),"")</f>
        <v/>
      </c>
      <c r="C167" s="70" t="str" cm="1">
        <f t="array" ref="C167">IFERROR(INDEX($B$12:$H$111,(SMALL(IF(INDEX($B$12:$H$111,,$A$149)=$A$146,MATCH(ROW($B$12:$B$111),ROW($B$12:$B$111)),""),ROWS($B$1:C19))),COLUMNS($B$1:C19)),"")</f>
        <v/>
      </c>
      <c r="D167" s="70" t="str" cm="1">
        <f t="array" ref="D167">IFERROR(INDEX($B$12:$H$111,(SMALL(IF(INDEX($B$12:$H$111,,$A$149)=$A$146,MATCH(ROW($B$12:$B$111),ROW($B$12:$B$111)),""),ROWS($B$1:D19))),COLUMNS($B$1:D19)),"")</f>
        <v/>
      </c>
      <c r="E167" s="70" t="str" cm="1">
        <f t="array" ref="E167">IFERROR(INDEX($B$12:$H$111,(SMALL(IF(INDEX($B$12:$H$111,,$A$149)=$A$146,MATCH(ROW($B$12:$B$111),ROW($B$12:$B$111)),""),ROWS($B$1:E19))),COLUMNS($B$1:E19)),"")</f>
        <v/>
      </c>
      <c r="F167" s="70" t="str" cm="1">
        <f t="array" ref="F167">IFERROR(INDEX($B$12:$H$111,(SMALL(IF(INDEX($B$12:$H$111,,$A$149)=$A$146,MATCH(ROW($B$12:$B$111),ROW($B$12:$B$111)),""),ROWS($B$1:F19))),COLUMNS($B$1:F19)),"")</f>
        <v/>
      </c>
      <c r="G167" s="70" t="str" cm="1">
        <f t="array" ref="G167">IFERROR(INDEX($B$12:$H$111,(SMALL(IF(INDEX($B$12:$H$111,,$A$149)=$A$146,MATCH(ROW($B$12:$B$111),ROW($B$12:$B$111)),""),ROWS($B$1:G19))),COLUMNS($B$1:G19)),"")</f>
        <v/>
      </c>
      <c r="H167" s="70" t="str" cm="1">
        <f t="array" ref="H167">IFERROR(INDEX($B$12:$H$111,(SMALL(IF(INDEX($B$12:$H$111,,$A$149)=$A$146,MATCH(ROW($B$12:$B$111),ROW($B$12:$B$111)),""),ROWS($B$1:H19))),COLUMNS($B$1:H19)),"")</f>
        <v/>
      </c>
      <c r="I167" s="70"/>
      <c r="J167" s="70"/>
      <c r="K167" s="146" t="str" cm="1">
        <f t="array" ref="K167">IFERROR(INDEX($K$12:$M$111,(SMALL(IF(INDEX($K$12:$M$111,,$A$149)=$A$146,MATCH(ROW($K$12:$K$111),ROW($K$12:$K$111)),""),ROWS($B$1:B19))),COLUMNS($B$1:B19)),"")</f>
        <v/>
      </c>
      <c r="L167" s="146" t="str" cm="1">
        <f t="array" ref="L167">IFERROR(INDEX($K$12:$M$111,(SMALL(IF(INDEX($K$12:$M$111,,$A$149)=$A$146,MATCH(ROW($K$12:$K$111),ROW($K$12:$K$111)),""),ROWS($B$1:C19))),COLUMNS($B$1:C19)),"")</f>
        <v/>
      </c>
      <c r="M167" s="146" t="str" cm="1">
        <f t="array" ref="M167">IFERROR(INDEX($K$12:$M$111,(SMALL(IF(INDEX($K$12:$M$111,,$A$149)=$A$146,MATCH(ROW($K$12:$K$111),ROW($K$12:$K$111)),""),ROWS($B$1:D19))),COLUMNS($B$1:D19)),"")</f>
        <v/>
      </c>
      <c r="P167" s="70" t="str" cm="1">
        <f t="array" ref="P167">IFERROR(INDEX($P$12:$R$111,(SMALL(IF(INDEX($P$12:$R$111,,$A$149)=$A$146,MATCH(ROW($P$12:$P$111),ROW($P$12:$P$111)),""),ROWS($B$1:B19))),COLUMNS($B$1:B19)),"")</f>
        <v/>
      </c>
      <c r="Q167" s="70" t="str" cm="1">
        <f t="array" ref="Q167">IFERROR(INDEX($P$12:$R$111,(SMALL(IF(INDEX($P$12:$R$111,,$A$149)=$A$146,MATCH(ROW($P$12:$P$111),ROW($P$12:$P$111)),""),ROWS($B$1:C19))),COLUMNS($B$1:C19)),"")</f>
        <v/>
      </c>
      <c r="R167" s="70" t="str" cm="1">
        <f t="array" ref="R167">IFERROR(INDEX($P$12:$R$111,(SMALL(IF(INDEX($P$12:$R$111,,$A$149)=$A$146,MATCH(ROW($P$12:$P$111),ROW($P$12:$P$111)),""),ROWS($B$1:D19))),COLUMNS($B$1:D19)),"")</f>
        <v/>
      </c>
    </row>
    <row r="168" spans="1:18" x14ac:dyDescent="0.3">
      <c r="A168">
        <v>20</v>
      </c>
      <c r="B168" s="70" t="str" cm="1">
        <f t="array" ref="B168">IFERROR(INDEX($B$12:$H$111,(SMALL(IF(INDEX($B$12:$H$111,,$A$149)=$A$146,MATCH(ROW($B$12:$B$111),ROW($B$12:$B$111)),""),ROWS($B$1:B20))),COLUMNS($B$1:B20)),"")</f>
        <v/>
      </c>
      <c r="C168" s="70" t="str" cm="1">
        <f t="array" ref="C168">IFERROR(INDEX($B$12:$H$111,(SMALL(IF(INDEX($B$12:$H$111,,$A$149)=$A$146,MATCH(ROW($B$12:$B$111),ROW($B$12:$B$111)),""),ROWS($B$1:C20))),COLUMNS($B$1:C20)),"")</f>
        <v/>
      </c>
      <c r="D168" s="70" t="str" cm="1">
        <f t="array" ref="D168">IFERROR(INDEX($B$12:$H$111,(SMALL(IF(INDEX($B$12:$H$111,,$A$149)=$A$146,MATCH(ROW($B$12:$B$111),ROW($B$12:$B$111)),""),ROWS($B$1:D20))),COLUMNS($B$1:D20)),"")</f>
        <v/>
      </c>
      <c r="E168" s="70" t="str" cm="1">
        <f t="array" ref="E168">IFERROR(INDEX($B$12:$H$111,(SMALL(IF(INDEX($B$12:$H$111,,$A$149)=$A$146,MATCH(ROW($B$12:$B$111),ROW($B$12:$B$111)),""),ROWS($B$1:E20))),COLUMNS($B$1:E20)),"")</f>
        <v/>
      </c>
      <c r="F168" s="70" t="str" cm="1">
        <f t="array" ref="F168">IFERROR(INDEX($B$12:$H$111,(SMALL(IF(INDEX($B$12:$H$111,,$A$149)=$A$146,MATCH(ROW($B$12:$B$111),ROW($B$12:$B$111)),""),ROWS($B$1:F20))),COLUMNS($B$1:F20)),"")</f>
        <v/>
      </c>
      <c r="G168" s="70" t="str" cm="1">
        <f t="array" ref="G168">IFERROR(INDEX($B$12:$H$111,(SMALL(IF(INDEX($B$12:$H$111,,$A$149)=$A$146,MATCH(ROW($B$12:$B$111),ROW($B$12:$B$111)),""),ROWS($B$1:G20))),COLUMNS($B$1:G20)),"")</f>
        <v/>
      </c>
      <c r="H168" s="70" t="str" cm="1">
        <f t="array" ref="H168">IFERROR(INDEX($B$12:$H$111,(SMALL(IF(INDEX($B$12:$H$111,,$A$149)=$A$146,MATCH(ROW($B$12:$B$111),ROW($B$12:$B$111)),""),ROWS($B$1:H20))),COLUMNS($B$1:H20)),"")</f>
        <v/>
      </c>
      <c r="I168" s="70"/>
      <c r="J168" s="70"/>
      <c r="K168" s="146" t="str" cm="1">
        <f t="array" ref="K168">IFERROR(INDEX($K$12:$M$111,(SMALL(IF(INDEX($K$12:$M$111,,$A$149)=$A$146,MATCH(ROW($K$12:$K$111),ROW($K$12:$K$111)),""),ROWS($B$1:B20))),COLUMNS($B$1:B20)),"")</f>
        <v/>
      </c>
      <c r="L168" s="146" t="str" cm="1">
        <f t="array" ref="L168">IFERROR(INDEX($K$12:$M$111,(SMALL(IF(INDEX($K$12:$M$111,,$A$149)=$A$146,MATCH(ROW($K$12:$K$111),ROW($K$12:$K$111)),""),ROWS($B$1:C20))),COLUMNS($B$1:C20)),"")</f>
        <v/>
      </c>
      <c r="M168" s="146" t="str" cm="1">
        <f t="array" ref="M168">IFERROR(INDEX($K$12:$M$111,(SMALL(IF(INDEX($K$12:$M$111,,$A$149)=$A$146,MATCH(ROW($K$12:$K$111),ROW($K$12:$K$111)),""),ROWS($B$1:D20))),COLUMNS($B$1:D20)),"")</f>
        <v/>
      </c>
      <c r="P168" s="70" t="str" cm="1">
        <f t="array" ref="P168">IFERROR(INDEX($P$12:$R$111,(SMALL(IF(INDEX($P$12:$R$111,,$A$149)=$A$146,MATCH(ROW($P$12:$P$111),ROW($P$12:$P$111)),""),ROWS($B$1:B20))),COLUMNS($B$1:B20)),"")</f>
        <v/>
      </c>
      <c r="Q168" s="70" t="str" cm="1">
        <f t="array" ref="Q168">IFERROR(INDEX($P$12:$R$111,(SMALL(IF(INDEX($P$12:$R$111,,$A$149)=$A$146,MATCH(ROW($P$12:$P$111),ROW($P$12:$P$111)),""),ROWS($B$1:C20))),COLUMNS($B$1:C20)),"")</f>
        <v/>
      </c>
      <c r="R168" s="70" t="str" cm="1">
        <f t="array" ref="R168">IFERROR(INDEX($P$12:$R$111,(SMALL(IF(INDEX($P$12:$R$111,,$A$149)=$A$146,MATCH(ROW($P$12:$P$111),ROW($P$12:$P$111)),""),ROWS($B$1:D20))),COLUMNS($B$1:D20)),"")</f>
        <v/>
      </c>
    </row>
    <row r="169" spans="1:18" x14ac:dyDescent="0.3">
      <c r="A169">
        <v>21</v>
      </c>
      <c r="B169" s="70" t="str" cm="1">
        <f t="array" ref="B169">IFERROR(INDEX($B$12:$H$111,(SMALL(IF(INDEX($B$12:$H$111,,$A$149)=$A$146,MATCH(ROW($B$12:$B$111),ROW($B$12:$B$111)),""),ROWS($B$1:B21))),COLUMNS($B$1:B21)),"")</f>
        <v/>
      </c>
      <c r="C169" s="70" t="str" cm="1">
        <f t="array" ref="C169">IFERROR(INDEX($B$12:$H$111,(SMALL(IF(INDEX($B$12:$H$111,,$A$149)=$A$146,MATCH(ROW($B$12:$B$111),ROW($B$12:$B$111)),""),ROWS($B$1:C21))),COLUMNS($B$1:C21)),"")</f>
        <v/>
      </c>
      <c r="D169" s="70" t="str" cm="1">
        <f t="array" ref="D169">IFERROR(INDEX($B$12:$H$111,(SMALL(IF(INDEX($B$12:$H$111,,$A$149)=$A$146,MATCH(ROW($B$12:$B$111),ROW($B$12:$B$111)),""),ROWS($B$1:D21))),COLUMNS($B$1:D21)),"")</f>
        <v/>
      </c>
      <c r="E169" s="70" t="str" cm="1">
        <f t="array" ref="E169">IFERROR(INDEX($B$12:$H$111,(SMALL(IF(INDEX($B$12:$H$111,,$A$149)=$A$146,MATCH(ROW($B$12:$B$111),ROW($B$12:$B$111)),""),ROWS($B$1:E21))),COLUMNS($B$1:E21)),"")</f>
        <v/>
      </c>
      <c r="F169" s="70" t="str" cm="1">
        <f t="array" ref="F169">IFERROR(INDEX($B$12:$H$111,(SMALL(IF(INDEX($B$12:$H$111,,$A$149)=$A$146,MATCH(ROW($B$12:$B$111),ROW($B$12:$B$111)),""),ROWS($B$1:F21))),COLUMNS($B$1:F21)),"")</f>
        <v/>
      </c>
      <c r="G169" s="70" t="str" cm="1">
        <f t="array" ref="G169">IFERROR(INDEX($B$12:$H$111,(SMALL(IF(INDEX($B$12:$H$111,,$A$149)=$A$146,MATCH(ROW($B$12:$B$111),ROW($B$12:$B$111)),""),ROWS($B$1:G21))),COLUMNS($B$1:G21)),"")</f>
        <v/>
      </c>
      <c r="H169" s="70" t="str" cm="1">
        <f t="array" ref="H169">IFERROR(INDEX($B$12:$H$111,(SMALL(IF(INDEX($B$12:$H$111,,$A$149)=$A$146,MATCH(ROW($B$12:$B$111),ROW($B$12:$B$111)),""),ROWS($B$1:H21))),COLUMNS($B$1:H21)),"")</f>
        <v/>
      </c>
      <c r="I169" s="70"/>
      <c r="J169" s="70"/>
      <c r="K169" s="146" t="str" cm="1">
        <f t="array" ref="K169">IFERROR(INDEX($K$12:$M$111,(SMALL(IF(INDEX($K$12:$M$111,,$A$149)=$A$146,MATCH(ROW($K$12:$K$111),ROW($K$12:$K$111)),""),ROWS($B$1:B21))),COLUMNS($B$1:B21)),"")</f>
        <v/>
      </c>
      <c r="L169" s="146" t="str" cm="1">
        <f t="array" ref="L169">IFERROR(INDEX($K$12:$M$111,(SMALL(IF(INDEX($K$12:$M$111,,$A$149)=$A$146,MATCH(ROW($K$12:$K$111),ROW($K$12:$K$111)),""),ROWS($B$1:C21))),COLUMNS($B$1:C21)),"")</f>
        <v/>
      </c>
      <c r="M169" s="146" t="str" cm="1">
        <f t="array" ref="M169">IFERROR(INDEX($K$12:$M$111,(SMALL(IF(INDEX($K$12:$M$111,,$A$149)=$A$146,MATCH(ROW($K$12:$K$111),ROW($K$12:$K$111)),""),ROWS($B$1:D21))),COLUMNS($B$1:D21)),"")</f>
        <v/>
      </c>
      <c r="P169" s="70" t="str" cm="1">
        <f t="array" ref="P169">IFERROR(INDEX($P$12:$R$111,(SMALL(IF(INDEX($P$12:$R$111,,$A$149)=$A$146,MATCH(ROW($P$12:$P$111),ROW($P$12:$P$111)),""),ROWS($B$1:B21))),COLUMNS($B$1:B21)),"")</f>
        <v/>
      </c>
      <c r="Q169" s="70" t="str" cm="1">
        <f t="array" ref="Q169">IFERROR(INDEX($P$12:$R$111,(SMALL(IF(INDEX($P$12:$R$111,,$A$149)=$A$146,MATCH(ROW($P$12:$P$111),ROW($P$12:$P$111)),""),ROWS($B$1:C21))),COLUMNS($B$1:C21)),"")</f>
        <v/>
      </c>
      <c r="R169" s="70" t="str" cm="1">
        <f t="array" ref="R169">IFERROR(INDEX($P$12:$R$111,(SMALL(IF(INDEX($P$12:$R$111,,$A$149)=$A$146,MATCH(ROW($P$12:$P$111),ROW($P$12:$P$111)),""),ROWS($B$1:D21))),COLUMNS($B$1:D21)),"")</f>
        <v/>
      </c>
    </row>
    <row r="170" spans="1:18" x14ac:dyDescent="0.3">
      <c r="A170">
        <v>22</v>
      </c>
      <c r="B170" s="70" t="str" cm="1">
        <f t="array" ref="B170">IFERROR(INDEX($B$12:$H$111,(SMALL(IF(INDEX($B$12:$H$111,,$A$149)=$A$146,MATCH(ROW($B$12:$B$111),ROW($B$12:$B$111)),""),ROWS($B$1:B22))),COLUMNS($B$1:B22)),"")</f>
        <v/>
      </c>
      <c r="C170" s="70" t="str" cm="1">
        <f t="array" ref="C170">IFERROR(INDEX($B$12:$H$111,(SMALL(IF(INDEX($B$12:$H$111,,$A$149)=$A$146,MATCH(ROW($B$12:$B$111),ROW($B$12:$B$111)),""),ROWS($B$1:C22))),COLUMNS($B$1:C22)),"")</f>
        <v/>
      </c>
      <c r="D170" s="70" t="str" cm="1">
        <f t="array" ref="D170">IFERROR(INDEX($B$12:$H$111,(SMALL(IF(INDEX($B$12:$H$111,,$A$149)=$A$146,MATCH(ROW($B$12:$B$111),ROW($B$12:$B$111)),""),ROWS($B$1:D22))),COLUMNS($B$1:D22)),"")</f>
        <v/>
      </c>
      <c r="E170" s="70" t="str" cm="1">
        <f t="array" ref="E170">IFERROR(INDEX($B$12:$H$111,(SMALL(IF(INDEX($B$12:$H$111,,$A$149)=$A$146,MATCH(ROW($B$12:$B$111),ROW($B$12:$B$111)),""),ROWS($B$1:E22))),COLUMNS($B$1:E22)),"")</f>
        <v/>
      </c>
      <c r="F170" s="70" t="str" cm="1">
        <f t="array" ref="F170">IFERROR(INDEX($B$12:$H$111,(SMALL(IF(INDEX($B$12:$H$111,,$A$149)=$A$146,MATCH(ROW($B$12:$B$111),ROW($B$12:$B$111)),""),ROWS($B$1:F22))),COLUMNS($B$1:F22)),"")</f>
        <v/>
      </c>
      <c r="G170" s="70" t="str" cm="1">
        <f t="array" ref="G170">IFERROR(INDEX($B$12:$H$111,(SMALL(IF(INDEX($B$12:$H$111,,$A$149)=$A$146,MATCH(ROW($B$12:$B$111),ROW($B$12:$B$111)),""),ROWS($B$1:G22))),COLUMNS($B$1:G22)),"")</f>
        <v/>
      </c>
      <c r="H170" s="70" t="str" cm="1">
        <f t="array" ref="H170">IFERROR(INDEX($B$12:$H$111,(SMALL(IF(INDEX($B$12:$H$111,,$A$149)=$A$146,MATCH(ROW($B$12:$B$111),ROW($B$12:$B$111)),""),ROWS($B$1:H22))),COLUMNS($B$1:H22)),"")</f>
        <v/>
      </c>
      <c r="I170" s="70"/>
      <c r="J170" s="70"/>
      <c r="K170" s="146" t="str" cm="1">
        <f t="array" ref="K170">IFERROR(INDEX($K$12:$M$111,(SMALL(IF(INDEX($K$12:$M$111,,$A$149)=$A$146,MATCH(ROW($K$12:$K$111),ROW($K$12:$K$111)),""),ROWS($B$1:B22))),COLUMNS($B$1:B22)),"")</f>
        <v/>
      </c>
      <c r="L170" s="146" t="str" cm="1">
        <f t="array" ref="L170">IFERROR(INDEX($K$12:$M$111,(SMALL(IF(INDEX($K$12:$M$111,,$A$149)=$A$146,MATCH(ROW($K$12:$K$111),ROW($K$12:$K$111)),""),ROWS($B$1:C22))),COLUMNS($B$1:C22)),"")</f>
        <v/>
      </c>
      <c r="M170" s="146" t="str" cm="1">
        <f t="array" ref="M170">IFERROR(INDEX($K$12:$M$111,(SMALL(IF(INDEX($K$12:$M$111,,$A$149)=$A$146,MATCH(ROW($K$12:$K$111),ROW($K$12:$K$111)),""),ROWS($B$1:D22))),COLUMNS($B$1:D22)),"")</f>
        <v/>
      </c>
      <c r="P170" s="70" t="str" cm="1">
        <f t="array" ref="P170">IFERROR(INDEX($P$12:$R$111,(SMALL(IF(INDEX($P$12:$R$111,,$A$149)=$A$146,MATCH(ROW($P$12:$P$111),ROW($P$12:$P$111)),""),ROWS($B$1:B22))),COLUMNS($B$1:B22)),"")</f>
        <v/>
      </c>
      <c r="Q170" s="70" t="str" cm="1">
        <f t="array" ref="Q170">IFERROR(INDEX($P$12:$R$111,(SMALL(IF(INDEX($P$12:$R$111,,$A$149)=$A$146,MATCH(ROW($P$12:$P$111),ROW($P$12:$P$111)),""),ROWS($B$1:C22))),COLUMNS($B$1:C22)),"")</f>
        <v/>
      </c>
      <c r="R170" s="70" t="str" cm="1">
        <f t="array" ref="R170">IFERROR(INDEX($P$12:$R$111,(SMALL(IF(INDEX($P$12:$R$111,,$A$149)=$A$146,MATCH(ROW($P$12:$P$111),ROW($P$12:$P$111)),""),ROWS($B$1:D22))),COLUMNS($B$1:D22)),"")</f>
        <v/>
      </c>
    </row>
    <row r="171" spans="1:18" x14ac:dyDescent="0.3">
      <c r="A171">
        <v>23</v>
      </c>
      <c r="B171" s="70" t="str" cm="1">
        <f t="array" ref="B171">IFERROR(INDEX($B$12:$H$111,(SMALL(IF(INDEX($B$12:$H$111,,$A$149)=$A$146,MATCH(ROW($B$12:$B$111),ROW($B$12:$B$111)),""),ROWS($B$1:B23))),COLUMNS($B$1:B23)),"")</f>
        <v/>
      </c>
      <c r="C171" s="70" t="str" cm="1">
        <f t="array" ref="C171">IFERROR(INDEX($B$12:$H$111,(SMALL(IF(INDEX($B$12:$H$111,,$A$149)=$A$146,MATCH(ROW($B$12:$B$111),ROW($B$12:$B$111)),""),ROWS($B$1:C23))),COLUMNS($B$1:C23)),"")</f>
        <v/>
      </c>
      <c r="D171" s="70" t="str" cm="1">
        <f t="array" ref="D171">IFERROR(INDEX($B$12:$H$111,(SMALL(IF(INDEX($B$12:$H$111,,$A$149)=$A$146,MATCH(ROW($B$12:$B$111),ROW($B$12:$B$111)),""),ROWS($B$1:D23))),COLUMNS($B$1:D23)),"")</f>
        <v/>
      </c>
      <c r="E171" s="70" t="str" cm="1">
        <f t="array" ref="E171">IFERROR(INDEX($B$12:$H$111,(SMALL(IF(INDEX($B$12:$H$111,,$A$149)=$A$146,MATCH(ROW($B$12:$B$111),ROW($B$12:$B$111)),""),ROWS($B$1:E23))),COLUMNS($B$1:E23)),"")</f>
        <v/>
      </c>
      <c r="F171" s="70" t="str" cm="1">
        <f t="array" ref="F171">IFERROR(INDEX($B$12:$H$111,(SMALL(IF(INDEX($B$12:$H$111,,$A$149)=$A$146,MATCH(ROW($B$12:$B$111),ROW($B$12:$B$111)),""),ROWS($B$1:F23))),COLUMNS($B$1:F23)),"")</f>
        <v/>
      </c>
      <c r="G171" s="70" t="str" cm="1">
        <f t="array" ref="G171">IFERROR(INDEX($B$12:$H$111,(SMALL(IF(INDEX($B$12:$H$111,,$A$149)=$A$146,MATCH(ROW($B$12:$B$111),ROW($B$12:$B$111)),""),ROWS($B$1:G23))),COLUMNS($B$1:G23)),"")</f>
        <v/>
      </c>
      <c r="H171" s="70" t="str" cm="1">
        <f t="array" ref="H171">IFERROR(INDEX($B$12:$H$111,(SMALL(IF(INDEX($B$12:$H$111,,$A$149)=$A$146,MATCH(ROW($B$12:$B$111),ROW($B$12:$B$111)),""),ROWS($B$1:H23))),COLUMNS($B$1:H23)),"")</f>
        <v/>
      </c>
      <c r="I171" s="70"/>
      <c r="J171" s="70"/>
      <c r="K171" s="146" t="str" cm="1">
        <f t="array" ref="K171">IFERROR(INDEX($K$12:$M$111,(SMALL(IF(INDEX($K$12:$M$111,,$A$149)=$A$146,MATCH(ROW($K$12:$K$111),ROW($K$12:$K$111)),""),ROWS($B$1:B23))),COLUMNS($B$1:B23)),"")</f>
        <v/>
      </c>
      <c r="L171" s="146" t="str" cm="1">
        <f t="array" ref="L171">IFERROR(INDEX($K$12:$M$111,(SMALL(IF(INDEX($K$12:$M$111,,$A$149)=$A$146,MATCH(ROW($K$12:$K$111),ROW($K$12:$K$111)),""),ROWS($B$1:C23))),COLUMNS($B$1:C23)),"")</f>
        <v/>
      </c>
      <c r="M171" s="146" t="str" cm="1">
        <f t="array" ref="M171">IFERROR(INDEX($K$12:$M$111,(SMALL(IF(INDEX($K$12:$M$111,,$A$149)=$A$146,MATCH(ROW($K$12:$K$111),ROW($K$12:$K$111)),""),ROWS($B$1:D23))),COLUMNS($B$1:D23)),"")</f>
        <v/>
      </c>
      <c r="P171" s="70" t="str" cm="1">
        <f t="array" ref="P171">IFERROR(INDEX($P$12:$R$111,(SMALL(IF(INDEX($P$12:$R$111,,$A$149)=$A$146,MATCH(ROW($P$12:$P$111),ROW($P$12:$P$111)),""),ROWS($B$1:B23))),COLUMNS($B$1:B23)),"")</f>
        <v/>
      </c>
      <c r="Q171" s="70" t="str" cm="1">
        <f t="array" ref="Q171">IFERROR(INDEX($P$12:$R$111,(SMALL(IF(INDEX($P$12:$R$111,,$A$149)=$A$146,MATCH(ROW($P$12:$P$111),ROW($P$12:$P$111)),""),ROWS($B$1:C23))),COLUMNS($B$1:C23)),"")</f>
        <v/>
      </c>
      <c r="R171" s="70" t="str" cm="1">
        <f t="array" ref="R171">IFERROR(INDEX($P$12:$R$111,(SMALL(IF(INDEX($P$12:$R$111,,$A$149)=$A$146,MATCH(ROW($P$12:$P$111),ROW($P$12:$P$111)),""),ROWS($B$1:D23))),COLUMNS($B$1:D23)),"")</f>
        <v/>
      </c>
    </row>
    <row r="172" spans="1:18" x14ac:dyDescent="0.3">
      <c r="A172">
        <v>24</v>
      </c>
      <c r="B172" s="70" t="str" cm="1">
        <f t="array" ref="B172">IFERROR(INDEX($B$12:$H$111,(SMALL(IF(INDEX($B$12:$H$111,,$A$149)=$A$146,MATCH(ROW($B$12:$B$111),ROW($B$12:$B$111)),""),ROWS($B$1:B24))),COLUMNS($B$1:B24)),"")</f>
        <v/>
      </c>
      <c r="C172" s="70" t="str" cm="1">
        <f t="array" ref="C172">IFERROR(INDEX($B$12:$H$111,(SMALL(IF(INDEX($B$12:$H$111,,$A$149)=$A$146,MATCH(ROW($B$12:$B$111),ROW($B$12:$B$111)),""),ROWS($B$1:C24))),COLUMNS($B$1:C24)),"")</f>
        <v/>
      </c>
      <c r="D172" s="70" t="str" cm="1">
        <f t="array" ref="D172">IFERROR(INDEX($B$12:$H$111,(SMALL(IF(INDEX($B$12:$H$111,,$A$149)=$A$146,MATCH(ROW($B$12:$B$111),ROW($B$12:$B$111)),""),ROWS($B$1:D24))),COLUMNS($B$1:D24)),"")</f>
        <v/>
      </c>
      <c r="E172" s="70" t="str" cm="1">
        <f t="array" ref="E172">IFERROR(INDEX($B$12:$H$111,(SMALL(IF(INDEX($B$12:$H$111,,$A$149)=$A$146,MATCH(ROW($B$12:$B$111),ROW($B$12:$B$111)),""),ROWS($B$1:E24))),COLUMNS($B$1:E24)),"")</f>
        <v/>
      </c>
      <c r="F172" s="70" t="str" cm="1">
        <f t="array" ref="F172">IFERROR(INDEX($B$12:$H$111,(SMALL(IF(INDEX($B$12:$H$111,,$A$149)=$A$146,MATCH(ROW($B$12:$B$111),ROW($B$12:$B$111)),""),ROWS($B$1:F24))),COLUMNS($B$1:F24)),"")</f>
        <v/>
      </c>
      <c r="G172" s="70" t="str" cm="1">
        <f t="array" ref="G172">IFERROR(INDEX($B$12:$H$111,(SMALL(IF(INDEX($B$12:$H$111,,$A$149)=$A$146,MATCH(ROW($B$12:$B$111),ROW($B$12:$B$111)),""),ROWS($B$1:G24))),COLUMNS($B$1:G24)),"")</f>
        <v/>
      </c>
      <c r="H172" s="70" t="str" cm="1">
        <f t="array" ref="H172">IFERROR(INDEX($B$12:$H$111,(SMALL(IF(INDEX($B$12:$H$111,,$A$149)=$A$146,MATCH(ROW($B$12:$B$111),ROW($B$12:$B$111)),""),ROWS($B$1:H24))),COLUMNS($B$1:H24)),"")</f>
        <v/>
      </c>
      <c r="I172" s="70"/>
      <c r="J172" s="70"/>
      <c r="K172" s="146" t="str" cm="1">
        <f t="array" ref="K172">IFERROR(INDEX($K$12:$M$111,(SMALL(IF(INDEX($K$12:$M$111,,$A$149)=$A$146,MATCH(ROW($K$12:$K$111),ROW($K$12:$K$111)),""),ROWS($B$1:B24))),COLUMNS($B$1:B24)),"")</f>
        <v/>
      </c>
      <c r="L172" s="146" t="str" cm="1">
        <f t="array" ref="L172">IFERROR(INDEX($K$12:$M$111,(SMALL(IF(INDEX($K$12:$M$111,,$A$149)=$A$146,MATCH(ROW($K$12:$K$111),ROW($K$12:$K$111)),""),ROWS($B$1:C24))),COLUMNS($B$1:C24)),"")</f>
        <v/>
      </c>
      <c r="M172" s="146" t="str" cm="1">
        <f t="array" ref="M172">IFERROR(INDEX($K$12:$M$111,(SMALL(IF(INDEX($K$12:$M$111,,$A$149)=$A$146,MATCH(ROW($K$12:$K$111),ROW($K$12:$K$111)),""),ROWS($B$1:D24))),COLUMNS($B$1:D24)),"")</f>
        <v/>
      </c>
      <c r="P172" s="70" t="str" cm="1">
        <f t="array" ref="P172">IFERROR(INDEX($P$12:$R$111,(SMALL(IF(INDEX($P$12:$R$111,,$A$149)=$A$146,MATCH(ROW($P$12:$P$111),ROW($P$12:$P$111)),""),ROWS($B$1:B24))),COLUMNS($B$1:B24)),"")</f>
        <v/>
      </c>
      <c r="Q172" s="70" t="str" cm="1">
        <f t="array" ref="Q172">IFERROR(INDEX($P$12:$R$111,(SMALL(IF(INDEX($P$12:$R$111,,$A$149)=$A$146,MATCH(ROW($P$12:$P$111),ROW($P$12:$P$111)),""),ROWS($B$1:C24))),COLUMNS($B$1:C24)),"")</f>
        <v/>
      </c>
      <c r="R172" s="70" t="str" cm="1">
        <f t="array" ref="R172">IFERROR(INDEX($P$12:$R$111,(SMALL(IF(INDEX($P$12:$R$111,,$A$149)=$A$146,MATCH(ROW($P$12:$P$111),ROW($P$12:$P$111)),""),ROWS($B$1:D24))),COLUMNS($B$1:D24)),"")</f>
        <v/>
      </c>
    </row>
    <row r="173" spans="1:18" x14ac:dyDescent="0.3">
      <c r="A173">
        <v>25</v>
      </c>
      <c r="B173" s="70" t="str" cm="1">
        <f t="array" ref="B173">IFERROR(INDEX($B$12:$H$111,(SMALL(IF(INDEX($B$12:$H$111,,$A$149)=$A$146,MATCH(ROW($B$12:$B$111),ROW($B$12:$B$111)),""),ROWS($B$1:B25))),COLUMNS($B$1:B25)),"")</f>
        <v/>
      </c>
      <c r="C173" s="70" t="str" cm="1">
        <f t="array" ref="C173">IFERROR(INDEX($B$12:$H$111,(SMALL(IF(INDEX($B$12:$H$111,,$A$149)=$A$146,MATCH(ROW($B$12:$B$111),ROW($B$12:$B$111)),""),ROWS($B$1:C25))),COLUMNS($B$1:C25)),"")</f>
        <v/>
      </c>
      <c r="D173" s="70" t="str" cm="1">
        <f t="array" ref="D173">IFERROR(INDEX($B$12:$H$111,(SMALL(IF(INDEX($B$12:$H$111,,$A$149)=$A$146,MATCH(ROW($B$12:$B$111),ROW($B$12:$B$111)),""),ROWS($B$1:D25))),COLUMNS($B$1:D25)),"")</f>
        <v/>
      </c>
      <c r="E173" s="70" t="str" cm="1">
        <f t="array" ref="E173">IFERROR(INDEX($B$12:$H$111,(SMALL(IF(INDEX($B$12:$H$111,,$A$149)=$A$146,MATCH(ROW($B$12:$B$111),ROW($B$12:$B$111)),""),ROWS($B$1:E25))),COLUMNS($B$1:E25)),"")</f>
        <v/>
      </c>
      <c r="F173" s="70" t="str" cm="1">
        <f t="array" ref="F173">IFERROR(INDEX($B$12:$H$111,(SMALL(IF(INDEX($B$12:$H$111,,$A$149)=$A$146,MATCH(ROW($B$12:$B$111),ROW($B$12:$B$111)),""),ROWS($B$1:F25))),COLUMNS($B$1:F25)),"")</f>
        <v/>
      </c>
      <c r="G173" s="70" t="str" cm="1">
        <f t="array" ref="G173">IFERROR(INDEX($B$12:$H$111,(SMALL(IF(INDEX($B$12:$H$111,,$A$149)=$A$146,MATCH(ROW($B$12:$B$111),ROW($B$12:$B$111)),""),ROWS($B$1:G25))),COLUMNS($B$1:G25)),"")</f>
        <v/>
      </c>
      <c r="H173" s="70" t="str" cm="1">
        <f t="array" ref="H173">IFERROR(INDEX($B$12:$H$111,(SMALL(IF(INDEX($B$12:$H$111,,$A$149)=$A$146,MATCH(ROW($B$12:$B$111),ROW($B$12:$B$111)),""),ROWS($B$1:H25))),COLUMNS($B$1:H25)),"")</f>
        <v/>
      </c>
      <c r="I173" s="70"/>
      <c r="J173" s="70"/>
      <c r="K173" s="146" t="str" cm="1">
        <f t="array" ref="K173">IFERROR(INDEX($K$12:$M$111,(SMALL(IF(INDEX($K$12:$M$111,,$A$149)=$A$146,MATCH(ROW($K$12:$K$111),ROW($K$12:$K$111)),""),ROWS($B$1:B25))),COLUMNS($B$1:B25)),"")</f>
        <v/>
      </c>
      <c r="L173" s="146" t="str" cm="1">
        <f t="array" ref="L173">IFERROR(INDEX($K$12:$M$111,(SMALL(IF(INDEX($K$12:$M$111,,$A$149)=$A$146,MATCH(ROW($K$12:$K$111),ROW($K$12:$K$111)),""),ROWS($B$1:C25))),COLUMNS($B$1:C25)),"")</f>
        <v/>
      </c>
      <c r="M173" s="146" t="str" cm="1">
        <f t="array" ref="M173">IFERROR(INDEX($K$12:$M$111,(SMALL(IF(INDEX($K$12:$M$111,,$A$149)=$A$146,MATCH(ROW($K$12:$K$111),ROW($K$12:$K$111)),""),ROWS($B$1:D25))),COLUMNS($B$1:D25)),"")</f>
        <v/>
      </c>
      <c r="P173" s="70" t="str" cm="1">
        <f t="array" ref="P173">IFERROR(INDEX($P$12:$R$111,(SMALL(IF(INDEX($P$12:$R$111,,$A$149)=$A$146,MATCH(ROW($P$12:$P$111),ROW($P$12:$P$111)),""),ROWS($B$1:B25))),COLUMNS($B$1:B25)),"")</f>
        <v/>
      </c>
      <c r="Q173" s="70" t="str" cm="1">
        <f t="array" ref="Q173">IFERROR(INDEX($P$12:$R$111,(SMALL(IF(INDEX($P$12:$R$111,,$A$149)=$A$146,MATCH(ROW($P$12:$P$111),ROW($P$12:$P$111)),""),ROWS($B$1:C25))),COLUMNS($B$1:C25)),"")</f>
        <v/>
      </c>
      <c r="R173" s="70" t="str" cm="1">
        <f t="array" ref="R173">IFERROR(INDEX($P$12:$R$111,(SMALL(IF(INDEX($P$12:$R$111,,$A$149)=$A$146,MATCH(ROW($P$12:$P$111),ROW($P$12:$P$111)),""),ROWS($B$1:D25))),COLUMNS($B$1:D25)),"")</f>
        <v/>
      </c>
    </row>
    <row r="174" spans="1:18" x14ac:dyDescent="0.3">
      <c r="A174">
        <v>26</v>
      </c>
      <c r="B174" s="70" t="str" cm="1">
        <f t="array" ref="B174">IFERROR(INDEX($B$12:$H$111,(SMALL(IF(INDEX($B$12:$H$111,,$A$149)=$A$146,MATCH(ROW($B$12:$B$111),ROW($B$12:$B$111)),""),ROWS($B$1:B26))),COLUMNS($B$1:B26)),"")</f>
        <v/>
      </c>
      <c r="C174" s="70" t="str" cm="1">
        <f t="array" ref="C174">IFERROR(INDEX($B$12:$H$111,(SMALL(IF(INDEX($B$12:$H$111,,$A$149)=$A$146,MATCH(ROW($B$12:$B$111),ROW($B$12:$B$111)),""),ROWS($B$1:C26))),COLUMNS($B$1:C26)),"")</f>
        <v/>
      </c>
      <c r="D174" s="70" t="str" cm="1">
        <f t="array" ref="D174">IFERROR(INDEX($B$12:$H$111,(SMALL(IF(INDEX($B$12:$H$111,,$A$149)=$A$146,MATCH(ROW($B$12:$B$111),ROW($B$12:$B$111)),""),ROWS($B$1:D26))),COLUMNS($B$1:D26)),"")</f>
        <v/>
      </c>
      <c r="E174" s="70" t="str" cm="1">
        <f t="array" ref="E174">IFERROR(INDEX($B$12:$H$111,(SMALL(IF(INDEX($B$12:$H$111,,$A$149)=$A$146,MATCH(ROW($B$12:$B$111),ROW($B$12:$B$111)),""),ROWS($B$1:E26))),COLUMNS($B$1:E26)),"")</f>
        <v/>
      </c>
      <c r="F174" s="70" t="str" cm="1">
        <f t="array" ref="F174">IFERROR(INDEX($B$12:$H$111,(SMALL(IF(INDEX($B$12:$H$111,,$A$149)=$A$146,MATCH(ROW($B$12:$B$111),ROW($B$12:$B$111)),""),ROWS($B$1:F26))),COLUMNS($B$1:F26)),"")</f>
        <v/>
      </c>
      <c r="G174" s="70" t="str" cm="1">
        <f t="array" ref="G174">IFERROR(INDEX($B$12:$H$111,(SMALL(IF(INDEX($B$12:$H$111,,$A$149)=$A$146,MATCH(ROW($B$12:$B$111),ROW($B$12:$B$111)),""),ROWS($B$1:G26))),COLUMNS($B$1:G26)),"")</f>
        <v/>
      </c>
      <c r="H174" s="70" t="str" cm="1">
        <f t="array" ref="H174">IFERROR(INDEX($B$12:$H$111,(SMALL(IF(INDEX($B$12:$H$111,,$A$149)=$A$146,MATCH(ROW($B$12:$B$111),ROW($B$12:$B$111)),""),ROWS($B$1:H26))),COLUMNS($B$1:H26)),"")</f>
        <v/>
      </c>
      <c r="I174" s="70"/>
      <c r="J174" s="70"/>
      <c r="K174" s="146" t="str" cm="1">
        <f t="array" ref="K174">IFERROR(INDEX($K$12:$M$111,(SMALL(IF(INDEX($K$12:$M$111,,$A$149)=$A$146,MATCH(ROW($K$12:$K$111),ROW($K$12:$K$111)),""),ROWS($B$1:B26))),COLUMNS($B$1:B26)),"")</f>
        <v/>
      </c>
      <c r="L174" s="146" t="str" cm="1">
        <f t="array" ref="L174">IFERROR(INDEX($K$12:$M$111,(SMALL(IF(INDEX($K$12:$M$111,,$A$149)=$A$146,MATCH(ROW($K$12:$K$111),ROW($K$12:$K$111)),""),ROWS($B$1:C26))),COLUMNS($B$1:C26)),"")</f>
        <v/>
      </c>
      <c r="M174" s="146" t="str" cm="1">
        <f t="array" ref="M174">IFERROR(INDEX($K$12:$M$111,(SMALL(IF(INDEX($K$12:$M$111,,$A$149)=$A$146,MATCH(ROW($K$12:$K$111),ROW($K$12:$K$111)),""),ROWS($B$1:D26))),COLUMNS($B$1:D26)),"")</f>
        <v/>
      </c>
      <c r="P174" s="70" t="str" cm="1">
        <f t="array" ref="P174">IFERROR(INDEX($P$12:$R$111,(SMALL(IF(INDEX($P$12:$R$111,,$A$149)=$A$146,MATCH(ROW($P$12:$P$111),ROW($P$12:$P$111)),""),ROWS($B$1:B26))),COLUMNS($B$1:B26)),"")</f>
        <v/>
      </c>
      <c r="Q174" s="70" t="str" cm="1">
        <f t="array" ref="Q174">IFERROR(INDEX($P$12:$R$111,(SMALL(IF(INDEX($P$12:$R$111,,$A$149)=$A$146,MATCH(ROW($P$12:$P$111),ROW($P$12:$P$111)),""),ROWS($B$1:C26))),COLUMNS($B$1:C26)),"")</f>
        <v/>
      </c>
      <c r="R174" s="70" t="str" cm="1">
        <f t="array" ref="R174">IFERROR(INDEX($P$12:$R$111,(SMALL(IF(INDEX($P$12:$R$111,,$A$149)=$A$146,MATCH(ROW($P$12:$P$111),ROW($P$12:$P$111)),""),ROWS($B$1:D26))),COLUMNS($B$1:D26)),"")</f>
        <v/>
      </c>
    </row>
    <row r="175" spans="1:18" x14ac:dyDescent="0.3">
      <c r="A175">
        <v>27</v>
      </c>
      <c r="B175" s="70" t="str" cm="1">
        <f t="array" ref="B175">IFERROR(INDEX($B$12:$H$111,(SMALL(IF(INDEX($B$12:$H$111,,$A$149)=$A$146,MATCH(ROW($B$12:$B$111),ROW($B$12:$B$111)),""),ROWS($B$1:B27))),COLUMNS($B$1:B27)),"")</f>
        <v/>
      </c>
      <c r="C175" s="70" t="str" cm="1">
        <f t="array" ref="C175">IFERROR(INDEX($B$12:$H$111,(SMALL(IF(INDEX($B$12:$H$111,,$A$149)=$A$146,MATCH(ROW($B$12:$B$111),ROW($B$12:$B$111)),""),ROWS($B$1:C27))),COLUMNS($B$1:C27)),"")</f>
        <v/>
      </c>
      <c r="D175" s="70" t="str" cm="1">
        <f t="array" ref="D175">IFERROR(INDEX($B$12:$H$111,(SMALL(IF(INDEX($B$12:$H$111,,$A$149)=$A$146,MATCH(ROW($B$12:$B$111),ROW($B$12:$B$111)),""),ROWS($B$1:D27))),COLUMNS($B$1:D27)),"")</f>
        <v/>
      </c>
      <c r="E175" s="70" t="str" cm="1">
        <f t="array" ref="E175">IFERROR(INDEX($B$12:$H$111,(SMALL(IF(INDEX($B$12:$H$111,,$A$149)=$A$146,MATCH(ROW($B$12:$B$111),ROW($B$12:$B$111)),""),ROWS($B$1:E27))),COLUMNS($B$1:E27)),"")</f>
        <v/>
      </c>
      <c r="F175" s="70" t="str" cm="1">
        <f t="array" ref="F175">IFERROR(INDEX($B$12:$H$111,(SMALL(IF(INDEX($B$12:$H$111,,$A$149)=$A$146,MATCH(ROW($B$12:$B$111),ROW($B$12:$B$111)),""),ROWS($B$1:F27))),COLUMNS($B$1:F27)),"")</f>
        <v/>
      </c>
      <c r="G175" s="70" t="str" cm="1">
        <f t="array" ref="G175">IFERROR(INDEX($B$12:$H$111,(SMALL(IF(INDEX($B$12:$H$111,,$A$149)=$A$146,MATCH(ROW($B$12:$B$111),ROW($B$12:$B$111)),""),ROWS($B$1:G27))),COLUMNS($B$1:G27)),"")</f>
        <v/>
      </c>
      <c r="H175" s="70" t="str" cm="1">
        <f t="array" ref="H175">IFERROR(INDEX($B$12:$H$111,(SMALL(IF(INDEX($B$12:$H$111,,$A$149)=$A$146,MATCH(ROW($B$12:$B$111),ROW($B$12:$B$111)),""),ROWS($B$1:H27))),COLUMNS($B$1:H27)),"")</f>
        <v/>
      </c>
      <c r="I175" s="70"/>
      <c r="J175" s="70"/>
      <c r="K175" s="146" t="str" cm="1">
        <f t="array" ref="K175">IFERROR(INDEX($K$12:$M$111,(SMALL(IF(INDEX($K$12:$M$111,,$A$149)=$A$146,MATCH(ROW($K$12:$K$111),ROW($K$12:$K$111)),""),ROWS($B$1:B27))),COLUMNS($B$1:B27)),"")</f>
        <v/>
      </c>
      <c r="L175" s="146" t="str" cm="1">
        <f t="array" ref="L175">IFERROR(INDEX($K$12:$M$111,(SMALL(IF(INDEX($K$12:$M$111,,$A$149)=$A$146,MATCH(ROW($K$12:$K$111),ROW($K$12:$K$111)),""),ROWS($B$1:C27))),COLUMNS($B$1:C27)),"")</f>
        <v/>
      </c>
      <c r="M175" s="146" t="str" cm="1">
        <f t="array" ref="M175">IFERROR(INDEX($K$12:$M$111,(SMALL(IF(INDEX($K$12:$M$111,,$A$149)=$A$146,MATCH(ROW($K$12:$K$111),ROW($K$12:$K$111)),""),ROWS($B$1:D27))),COLUMNS($B$1:D27)),"")</f>
        <v/>
      </c>
      <c r="P175" s="70" t="str" cm="1">
        <f t="array" ref="P175">IFERROR(INDEX($P$12:$R$111,(SMALL(IF(INDEX($P$12:$R$111,,$A$149)=$A$146,MATCH(ROW($P$12:$P$111),ROW($P$12:$P$111)),""),ROWS($B$1:B27))),COLUMNS($B$1:B27)),"")</f>
        <v/>
      </c>
      <c r="Q175" s="70" t="str" cm="1">
        <f t="array" ref="Q175">IFERROR(INDEX($P$12:$R$111,(SMALL(IF(INDEX($P$12:$R$111,,$A$149)=$A$146,MATCH(ROW($P$12:$P$111),ROW($P$12:$P$111)),""),ROWS($B$1:C27))),COLUMNS($B$1:C27)),"")</f>
        <v/>
      </c>
      <c r="R175" s="70" t="str" cm="1">
        <f t="array" ref="R175">IFERROR(INDEX($P$12:$R$111,(SMALL(IF(INDEX($P$12:$R$111,,$A$149)=$A$146,MATCH(ROW($P$12:$P$111),ROW($P$12:$P$111)),""),ROWS($B$1:D27))),COLUMNS($B$1:D27)),"")</f>
        <v/>
      </c>
    </row>
    <row r="176" spans="1:18" x14ac:dyDescent="0.3">
      <c r="A176">
        <v>28</v>
      </c>
      <c r="B176" s="70" t="str" cm="1">
        <f t="array" ref="B176">IFERROR(INDEX($B$12:$H$111,(SMALL(IF(INDEX($B$12:$H$111,,$A$149)=$A$146,MATCH(ROW($B$12:$B$111),ROW($B$12:$B$111)),""),ROWS($B$1:B28))),COLUMNS($B$1:B28)),"")</f>
        <v/>
      </c>
      <c r="C176" s="70" t="str" cm="1">
        <f t="array" ref="C176">IFERROR(INDEX($B$12:$H$111,(SMALL(IF(INDEX($B$12:$H$111,,$A$149)=$A$146,MATCH(ROW($B$12:$B$111),ROW($B$12:$B$111)),""),ROWS($B$1:C28))),COLUMNS($B$1:C28)),"")</f>
        <v/>
      </c>
      <c r="D176" s="70" t="str" cm="1">
        <f t="array" ref="D176">IFERROR(INDEX($B$12:$H$111,(SMALL(IF(INDEX($B$12:$H$111,,$A$149)=$A$146,MATCH(ROW($B$12:$B$111),ROW($B$12:$B$111)),""),ROWS($B$1:D28))),COLUMNS($B$1:D28)),"")</f>
        <v/>
      </c>
      <c r="E176" s="70" t="str" cm="1">
        <f t="array" ref="E176">IFERROR(INDEX($B$12:$H$111,(SMALL(IF(INDEX($B$12:$H$111,,$A$149)=$A$146,MATCH(ROW($B$12:$B$111),ROW($B$12:$B$111)),""),ROWS($B$1:E28))),COLUMNS($B$1:E28)),"")</f>
        <v/>
      </c>
      <c r="F176" s="70" t="str" cm="1">
        <f t="array" ref="F176">IFERROR(INDEX($B$12:$H$111,(SMALL(IF(INDEX($B$12:$H$111,,$A$149)=$A$146,MATCH(ROW($B$12:$B$111),ROW($B$12:$B$111)),""),ROWS($B$1:F28))),COLUMNS($B$1:F28)),"")</f>
        <v/>
      </c>
      <c r="G176" s="70" t="str" cm="1">
        <f t="array" ref="G176">IFERROR(INDEX($B$12:$H$111,(SMALL(IF(INDEX($B$12:$H$111,,$A$149)=$A$146,MATCH(ROW($B$12:$B$111),ROW($B$12:$B$111)),""),ROWS($B$1:G28))),COLUMNS($B$1:G28)),"")</f>
        <v/>
      </c>
      <c r="H176" s="70" t="str" cm="1">
        <f t="array" ref="H176">IFERROR(INDEX($B$12:$H$111,(SMALL(IF(INDEX($B$12:$H$111,,$A$149)=$A$146,MATCH(ROW($B$12:$B$111),ROW($B$12:$B$111)),""),ROWS($B$1:H28))),COLUMNS($B$1:H28)),"")</f>
        <v/>
      </c>
      <c r="I176" s="70"/>
      <c r="J176" s="70"/>
      <c r="K176" s="146" t="str" cm="1">
        <f t="array" ref="K176">IFERROR(INDEX($K$12:$M$111,(SMALL(IF(INDEX($K$12:$M$111,,$A$149)=$A$146,MATCH(ROW($K$12:$K$111),ROW($K$12:$K$111)),""),ROWS($B$1:B28))),COLUMNS($B$1:B28)),"")</f>
        <v/>
      </c>
      <c r="L176" s="146" t="str" cm="1">
        <f t="array" ref="L176">IFERROR(INDEX($K$12:$M$111,(SMALL(IF(INDEX($K$12:$M$111,,$A$149)=$A$146,MATCH(ROW($K$12:$K$111),ROW($K$12:$K$111)),""),ROWS($B$1:C28))),COLUMNS($B$1:C28)),"")</f>
        <v/>
      </c>
      <c r="M176" s="146" t="str" cm="1">
        <f t="array" ref="M176">IFERROR(INDEX($K$12:$M$111,(SMALL(IF(INDEX($K$12:$M$111,,$A$149)=$A$146,MATCH(ROW($K$12:$K$111),ROW($K$12:$K$111)),""),ROWS($B$1:D28))),COLUMNS($B$1:D28)),"")</f>
        <v/>
      </c>
      <c r="P176" s="70" t="str" cm="1">
        <f t="array" ref="P176">IFERROR(INDEX($P$12:$R$111,(SMALL(IF(INDEX($P$12:$R$111,,$A$149)=$A$146,MATCH(ROW($P$12:$P$111),ROW($P$12:$P$111)),""),ROWS($B$1:B28))),COLUMNS($B$1:B28)),"")</f>
        <v/>
      </c>
      <c r="Q176" s="70" t="str" cm="1">
        <f t="array" ref="Q176">IFERROR(INDEX($P$12:$R$111,(SMALL(IF(INDEX($P$12:$R$111,,$A$149)=$A$146,MATCH(ROW($P$12:$P$111),ROW($P$12:$P$111)),""),ROWS($B$1:C28))),COLUMNS($B$1:C28)),"")</f>
        <v/>
      </c>
      <c r="R176" s="70" t="str" cm="1">
        <f t="array" ref="R176">IFERROR(INDEX($P$12:$R$111,(SMALL(IF(INDEX($P$12:$R$111,,$A$149)=$A$146,MATCH(ROW($P$12:$P$111),ROW($P$12:$P$111)),""),ROWS($B$1:D28))),COLUMNS($B$1:D28)),"")</f>
        <v/>
      </c>
    </row>
    <row r="177" spans="1:18" x14ac:dyDescent="0.3">
      <c r="A177">
        <v>29</v>
      </c>
      <c r="B177" s="70" t="str" cm="1">
        <f t="array" ref="B177">IFERROR(INDEX($B$12:$H$111,(SMALL(IF(INDEX($B$12:$H$111,,$A$149)=$A$146,MATCH(ROW($B$12:$B$111),ROW($B$12:$B$111)),""),ROWS($B$1:B29))),COLUMNS($B$1:B29)),"")</f>
        <v/>
      </c>
      <c r="C177" s="70" t="str" cm="1">
        <f t="array" ref="C177">IFERROR(INDEX($B$12:$H$111,(SMALL(IF(INDEX($B$12:$H$111,,$A$149)=$A$146,MATCH(ROW($B$12:$B$111),ROW($B$12:$B$111)),""),ROWS($B$1:C29))),COLUMNS($B$1:C29)),"")</f>
        <v/>
      </c>
      <c r="D177" s="70" t="str" cm="1">
        <f t="array" ref="D177">IFERROR(INDEX($B$12:$H$111,(SMALL(IF(INDEX($B$12:$H$111,,$A$149)=$A$146,MATCH(ROW($B$12:$B$111),ROW($B$12:$B$111)),""),ROWS($B$1:D29))),COLUMNS($B$1:D29)),"")</f>
        <v/>
      </c>
      <c r="E177" s="70" t="str" cm="1">
        <f t="array" ref="E177">IFERROR(INDEX($B$12:$H$111,(SMALL(IF(INDEX($B$12:$H$111,,$A$149)=$A$146,MATCH(ROW($B$12:$B$111),ROW($B$12:$B$111)),""),ROWS($B$1:E29))),COLUMNS($B$1:E29)),"")</f>
        <v/>
      </c>
      <c r="F177" s="70" t="str" cm="1">
        <f t="array" ref="F177">IFERROR(INDEX($B$12:$H$111,(SMALL(IF(INDEX($B$12:$H$111,,$A$149)=$A$146,MATCH(ROW($B$12:$B$111),ROW($B$12:$B$111)),""),ROWS($B$1:F29))),COLUMNS($B$1:F29)),"")</f>
        <v/>
      </c>
      <c r="G177" s="70" t="str" cm="1">
        <f t="array" ref="G177">IFERROR(INDEX($B$12:$H$111,(SMALL(IF(INDEX($B$12:$H$111,,$A$149)=$A$146,MATCH(ROW($B$12:$B$111),ROW($B$12:$B$111)),""),ROWS($B$1:G29))),COLUMNS($B$1:G29)),"")</f>
        <v/>
      </c>
      <c r="H177" s="70" t="str" cm="1">
        <f t="array" ref="H177">IFERROR(INDEX($B$12:$H$111,(SMALL(IF(INDEX($B$12:$H$111,,$A$149)=$A$146,MATCH(ROW($B$12:$B$111),ROW($B$12:$B$111)),""),ROWS($B$1:H29))),COLUMNS($B$1:H29)),"")</f>
        <v/>
      </c>
      <c r="I177" s="70"/>
      <c r="J177" s="70"/>
      <c r="K177" s="146" t="str" cm="1">
        <f t="array" ref="K177">IFERROR(INDEX($K$12:$M$111,(SMALL(IF(INDEX($K$12:$M$111,,$A$149)=$A$146,MATCH(ROW($K$12:$K$111),ROW($K$12:$K$111)),""),ROWS($B$1:B29))),COLUMNS($B$1:B29)),"")</f>
        <v/>
      </c>
      <c r="L177" s="146" t="str" cm="1">
        <f t="array" ref="L177">IFERROR(INDEX($K$12:$M$111,(SMALL(IF(INDEX($K$12:$M$111,,$A$149)=$A$146,MATCH(ROW($K$12:$K$111),ROW($K$12:$K$111)),""),ROWS($B$1:C29))),COLUMNS($B$1:C29)),"")</f>
        <v/>
      </c>
      <c r="M177" s="146" t="str" cm="1">
        <f t="array" ref="M177">IFERROR(INDEX($K$12:$M$111,(SMALL(IF(INDEX($K$12:$M$111,,$A$149)=$A$146,MATCH(ROW($K$12:$K$111),ROW($K$12:$K$111)),""),ROWS($B$1:D29))),COLUMNS($B$1:D29)),"")</f>
        <v/>
      </c>
      <c r="P177" s="70" t="str" cm="1">
        <f t="array" ref="P177">IFERROR(INDEX($P$12:$R$111,(SMALL(IF(INDEX($P$12:$R$111,,$A$149)=$A$146,MATCH(ROW($P$12:$P$111),ROW($P$12:$P$111)),""),ROWS($B$1:B29))),COLUMNS($B$1:B29)),"")</f>
        <v/>
      </c>
      <c r="Q177" s="70" t="str" cm="1">
        <f t="array" ref="Q177">IFERROR(INDEX($P$12:$R$111,(SMALL(IF(INDEX($P$12:$R$111,,$A$149)=$A$146,MATCH(ROW($P$12:$P$111),ROW($P$12:$P$111)),""),ROWS($B$1:C29))),COLUMNS($B$1:C29)),"")</f>
        <v/>
      </c>
      <c r="R177" s="70" t="str" cm="1">
        <f t="array" ref="R177">IFERROR(INDEX($P$12:$R$111,(SMALL(IF(INDEX($P$12:$R$111,,$A$149)=$A$146,MATCH(ROW($P$12:$P$111),ROW($P$12:$P$111)),""),ROWS($B$1:D29))),COLUMNS($B$1:D29)),"")</f>
        <v/>
      </c>
    </row>
    <row r="178" spans="1:18" x14ac:dyDescent="0.3">
      <c r="A178">
        <v>30</v>
      </c>
      <c r="B178" s="70" t="str" cm="1">
        <f t="array" ref="B178">IFERROR(INDEX($B$12:$H$111,(SMALL(IF(INDEX($B$12:$H$111,,$A$149)=$A$146,MATCH(ROW($B$12:$B$111),ROW($B$12:$B$111)),""),ROWS($B$1:B30))),COLUMNS($B$1:B30)),"")</f>
        <v/>
      </c>
      <c r="C178" s="70" t="str" cm="1">
        <f t="array" ref="C178">IFERROR(INDEX($B$12:$H$111,(SMALL(IF(INDEX($B$12:$H$111,,$A$149)=$A$146,MATCH(ROW($B$12:$B$111),ROW($B$12:$B$111)),""),ROWS($B$1:C30))),COLUMNS($B$1:C30)),"")</f>
        <v/>
      </c>
      <c r="D178" s="70" t="str" cm="1">
        <f t="array" ref="D178">IFERROR(INDEX($B$12:$H$111,(SMALL(IF(INDEX($B$12:$H$111,,$A$149)=$A$146,MATCH(ROW($B$12:$B$111),ROW($B$12:$B$111)),""),ROWS($B$1:D30))),COLUMNS($B$1:D30)),"")</f>
        <v/>
      </c>
      <c r="E178" s="70" t="str" cm="1">
        <f t="array" ref="E178">IFERROR(INDEX($B$12:$H$111,(SMALL(IF(INDEX($B$12:$H$111,,$A$149)=$A$146,MATCH(ROW($B$12:$B$111),ROW($B$12:$B$111)),""),ROWS($B$1:E30))),COLUMNS($B$1:E30)),"")</f>
        <v/>
      </c>
      <c r="F178" s="70" t="str" cm="1">
        <f t="array" ref="F178">IFERROR(INDEX($B$12:$H$111,(SMALL(IF(INDEX($B$12:$H$111,,$A$149)=$A$146,MATCH(ROW($B$12:$B$111),ROW($B$12:$B$111)),""),ROWS($B$1:F30))),COLUMNS($B$1:F30)),"")</f>
        <v/>
      </c>
      <c r="G178" s="70" t="str" cm="1">
        <f t="array" ref="G178">IFERROR(INDEX($B$12:$H$111,(SMALL(IF(INDEX($B$12:$H$111,,$A$149)=$A$146,MATCH(ROW($B$12:$B$111),ROW($B$12:$B$111)),""),ROWS($B$1:G30))),COLUMNS($B$1:G30)),"")</f>
        <v/>
      </c>
      <c r="H178" s="70" t="str" cm="1">
        <f t="array" ref="H178">IFERROR(INDEX($B$12:$H$111,(SMALL(IF(INDEX($B$12:$H$111,,$A$149)=$A$146,MATCH(ROW($B$12:$B$111),ROW($B$12:$B$111)),""),ROWS($B$1:H30))),COLUMNS($B$1:H30)),"")</f>
        <v/>
      </c>
      <c r="I178" s="70"/>
      <c r="J178" s="70"/>
      <c r="K178" s="146" t="str" cm="1">
        <f t="array" ref="K178">IFERROR(INDEX($K$12:$M$111,(SMALL(IF(INDEX($K$12:$M$111,,$A$149)=$A$146,MATCH(ROW($K$12:$K$111),ROW($K$12:$K$111)),""),ROWS($B$1:B30))),COLUMNS($B$1:B30)),"")</f>
        <v/>
      </c>
      <c r="L178" s="146" t="str" cm="1">
        <f t="array" ref="L178">IFERROR(INDEX($K$12:$M$111,(SMALL(IF(INDEX($K$12:$M$111,,$A$149)=$A$146,MATCH(ROW($K$12:$K$111),ROW($K$12:$K$111)),""),ROWS($B$1:C30))),COLUMNS($B$1:C30)),"")</f>
        <v/>
      </c>
      <c r="M178" s="146" t="str" cm="1">
        <f t="array" ref="M178">IFERROR(INDEX($K$12:$M$111,(SMALL(IF(INDEX($K$12:$M$111,,$A$149)=$A$146,MATCH(ROW($K$12:$K$111),ROW($K$12:$K$111)),""),ROWS($B$1:D30))),COLUMNS($B$1:D30)),"")</f>
        <v/>
      </c>
      <c r="P178" s="70" t="str" cm="1">
        <f t="array" ref="P178">IFERROR(INDEX($P$12:$R$111,(SMALL(IF(INDEX($P$12:$R$111,,$A$149)=$A$146,MATCH(ROW($P$12:$P$111),ROW($P$12:$P$111)),""),ROWS($B$1:B30))),COLUMNS($B$1:B30)),"")</f>
        <v/>
      </c>
      <c r="Q178" s="70" t="str" cm="1">
        <f t="array" ref="Q178">IFERROR(INDEX($P$12:$R$111,(SMALL(IF(INDEX($P$12:$R$111,,$A$149)=$A$146,MATCH(ROW($P$12:$P$111),ROW($P$12:$P$111)),""),ROWS($B$1:C30))),COLUMNS($B$1:C30)),"")</f>
        <v/>
      </c>
      <c r="R178" s="70" t="str" cm="1">
        <f t="array" ref="R178">IFERROR(INDEX($P$12:$R$111,(SMALL(IF(INDEX($P$12:$R$111,,$A$149)=$A$146,MATCH(ROW($P$12:$P$111),ROW($P$12:$P$111)),""),ROWS($B$1:D30))),COLUMNS($B$1:D30)),"")</f>
        <v/>
      </c>
    </row>
    <row r="179" spans="1:18" x14ac:dyDescent="0.3">
      <c r="A179">
        <v>31</v>
      </c>
      <c r="B179" s="70" t="str" cm="1">
        <f t="array" ref="B179">IFERROR(INDEX($B$12:$H$111,(SMALL(IF(INDEX($B$12:$H$111,,$A$149)=$A$146,MATCH(ROW($B$12:$B$111),ROW($B$12:$B$111)),""),ROWS($B$1:B31))),COLUMNS($B$1:B31)),"")</f>
        <v/>
      </c>
      <c r="C179" s="70" t="str" cm="1">
        <f t="array" ref="C179">IFERROR(INDEX($B$12:$H$111,(SMALL(IF(INDEX($B$12:$H$111,,$A$149)=$A$146,MATCH(ROW($B$12:$B$111),ROW($B$12:$B$111)),""),ROWS($B$1:C31))),COLUMNS($B$1:C31)),"")</f>
        <v/>
      </c>
      <c r="D179" s="70" t="str" cm="1">
        <f t="array" ref="D179">IFERROR(INDEX($B$12:$H$111,(SMALL(IF(INDEX($B$12:$H$111,,$A$149)=$A$146,MATCH(ROW($B$12:$B$111),ROW($B$12:$B$111)),""),ROWS($B$1:D31))),COLUMNS($B$1:D31)),"")</f>
        <v/>
      </c>
      <c r="E179" s="70" t="str" cm="1">
        <f t="array" ref="E179">IFERROR(INDEX($B$12:$H$111,(SMALL(IF(INDEX($B$12:$H$111,,$A$149)=$A$146,MATCH(ROW($B$12:$B$111),ROW($B$12:$B$111)),""),ROWS($B$1:E31))),COLUMNS($B$1:E31)),"")</f>
        <v/>
      </c>
      <c r="F179" s="70" t="str" cm="1">
        <f t="array" ref="F179">IFERROR(INDEX($B$12:$H$111,(SMALL(IF(INDEX($B$12:$H$111,,$A$149)=$A$146,MATCH(ROW($B$12:$B$111),ROW($B$12:$B$111)),""),ROWS($B$1:F31))),COLUMNS($B$1:F31)),"")</f>
        <v/>
      </c>
      <c r="G179" s="70" t="str" cm="1">
        <f t="array" ref="G179">IFERROR(INDEX($B$12:$H$111,(SMALL(IF(INDEX($B$12:$H$111,,$A$149)=$A$146,MATCH(ROW($B$12:$B$111),ROW($B$12:$B$111)),""),ROWS($B$1:G31))),COLUMNS($B$1:G31)),"")</f>
        <v/>
      </c>
      <c r="H179" s="70" t="str" cm="1">
        <f t="array" ref="H179">IFERROR(INDEX($B$12:$H$111,(SMALL(IF(INDEX($B$12:$H$111,,$A$149)=$A$146,MATCH(ROW($B$12:$B$111),ROW($B$12:$B$111)),""),ROWS($B$1:H31))),COLUMNS($B$1:H31)),"")</f>
        <v/>
      </c>
      <c r="I179" s="70"/>
      <c r="J179" s="70"/>
      <c r="K179" s="146" t="str" cm="1">
        <f t="array" ref="K179">IFERROR(INDEX($K$12:$M$111,(SMALL(IF(INDEX($K$12:$M$111,,$A$149)=$A$146,MATCH(ROW($K$12:$K$111),ROW($K$12:$K$111)),""),ROWS($B$1:B31))),COLUMNS($B$1:B31)),"")</f>
        <v/>
      </c>
      <c r="L179" s="146" t="str" cm="1">
        <f t="array" ref="L179">IFERROR(INDEX($K$12:$M$111,(SMALL(IF(INDEX($K$12:$M$111,,$A$149)=$A$146,MATCH(ROW($K$12:$K$111),ROW($K$12:$K$111)),""),ROWS($B$1:C31))),COLUMNS($B$1:C31)),"")</f>
        <v/>
      </c>
      <c r="M179" s="146" t="str" cm="1">
        <f t="array" ref="M179">IFERROR(INDEX($K$12:$M$111,(SMALL(IF(INDEX($K$12:$M$111,,$A$149)=$A$146,MATCH(ROW($K$12:$K$111),ROW($K$12:$K$111)),""),ROWS($B$1:D31))),COLUMNS($B$1:D31)),"")</f>
        <v/>
      </c>
      <c r="P179" s="70" t="str" cm="1">
        <f t="array" ref="P179">IFERROR(INDEX($P$12:$R$111,(SMALL(IF(INDEX($P$12:$R$111,,$A$149)=$A$146,MATCH(ROW($P$12:$P$111),ROW($P$12:$P$111)),""),ROWS($B$1:B31))),COLUMNS($B$1:B31)),"")</f>
        <v/>
      </c>
      <c r="Q179" s="70" t="str" cm="1">
        <f t="array" ref="Q179">IFERROR(INDEX($P$12:$R$111,(SMALL(IF(INDEX($P$12:$R$111,,$A$149)=$A$146,MATCH(ROW($P$12:$P$111),ROW($P$12:$P$111)),""),ROWS($B$1:C31))),COLUMNS($B$1:C31)),"")</f>
        <v/>
      </c>
      <c r="R179" s="70" t="str" cm="1">
        <f t="array" ref="R179">IFERROR(INDEX($P$12:$R$111,(SMALL(IF(INDEX($P$12:$R$111,,$A$149)=$A$146,MATCH(ROW($P$12:$P$111),ROW($P$12:$P$111)),""),ROWS($B$1:D31))),COLUMNS($B$1:D31)),"")</f>
        <v/>
      </c>
    </row>
    <row r="180" spans="1:18" x14ac:dyDescent="0.3">
      <c r="A180">
        <v>32</v>
      </c>
      <c r="B180" s="70" t="str" cm="1">
        <f t="array" ref="B180">IFERROR(INDEX($B$12:$H$111,(SMALL(IF(INDEX($B$12:$H$111,,$A$149)=$A$146,MATCH(ROW($B$12:$B$111),ROW($B$12:$B$111)),""),ROWS($B$1:B32))),COLUMNS($B$1:B32)),"")</f>
        <v/>
      </c>
      <c r="C180" s="70" t="str" cm="1">
        <f t="array" ref="C180">IFERROR(INDEX($B$12:$H$111,(SMALL(IF(INDEX($B$12:$H$111,,$A$149)=$A$146,MATCH(ROW($B$12:$B$111),ROW($B$12:$B$111)),""),ROWS($B$1:C32))),COLUMNS($B$1:C32)),"")</f>
        <v/>
      </c>
      <c r="D180" s="70" t="str" cm="1">
        <f t="array" ref="D180">IFERROR(INDEX($B$12:$H$111,(SMALL(IF(INDEX($B$12:$H$111,,$A$149)=$A$146,MATCH(ROW($B$12:$B$111),ROW($B$12:$B$111)),""),ROWS($B$1:D32))),COLUMNS($B$1:D32)),"")</f>
        <v/>
      </c>
      <c r="E180" s="70" t="str" cm="1">
        <f t="array" ref="E180">IFERROR(INDEX($B$12:$H$111,(SMALL(IF(INDEX($B$12:$H$111,,$A$149)=$A$146,MATCH(ROW($B$12:$B$111),ROW($B$12:$B$111)),""),ROWS($B$1:E32))),COLUMNS($B$1:E32)),"")</f>
        <v/>
      </c>
      <c r="F180" s="70" t="str" cm="1">
        <f t="array" ref="F180">IFERROR(INDEX($B$12:$H$111,(SMALL(IF(INDEX($B$12:$H$111,,$A$149)=$A$146,MATCH(ROW($B$12:$B$111),ROW($B$12:$B$111)),""),ROWS($B$1:F32))),COLUMNS($B$1:F32)),"")</f>
        <v/>
      </c>
      <c r="G180" s="70" t="str" cm="1">
        <f t="array" ref="G180">IFERROR(INDEX($B$12:$H$111,(SMALL(IF(INDEX($B$12:$H$111,,$A$149)=$A$146,MATCH(ROW($B$12:$B$111),ROW($B$12:$B$111)),""),ROWS($B$1:G32))),COLUMNS($B$1:G32)),"")</f>
        <v/>
      </c>
      <c r="H180" s="70" t="str" cm="1">
        <f t="array" ref="H180">IFERROR(INDEX($B$12:$H$111,(SMALL(IF(INDEX($B$12:$H$111,,$A$149)=$A$146,MATCH(ROW($B$12:$B$111),ROW($B$12:$B$111)),""),ROWS($B$1:H32))),COLUMNS($B$1:H32)),"")</f>
        <v/>
      </c>
      <c r="I180" s="70"/>
      <c r="J180" s="70"/>
      <c r="K180" s="146" t="str" cm="1">
        <f t="array" ref="K180">IFERROR(INDEX($K$12:$M$111,(SMALL(IF(INDEX($K$12:$M$111,,$A$149)=$A$146,MATCH(ROW($K$12:$K$111),ROW($K$12:$K$111)),""),ROWS($B$1:B32))),COLUMNS($B$1:B32)),"")</f>
        <v/>
      </c>
      <c r="L180" s="146" t="str" cm="1">
        <f t="array" ref="L180">IFERROR(INDEX($K$12:$M$111,(SMALL(IF(INDEX($K$12:$M$111,,$A$149)=$A$146,MATCH(ROW($K$12:$K$111),ROW($K$12:$K$111)),""),ROWS($B$1:C32))),COLUMNS($B$1:C32)),"")</f>
        <v/>
      </c>
      <c r="M180" s="146" t="str" cm="1">
        <f t="array" ref="M180">IFERROR(INDEX($K$12:$M$111,(SMALL(IF(INDEX($K$12:$M$111,,$A$149)=$A$146,MATCH(ROW($K$12:$K$111),ROW($K$12:$K$111)),""),ROWS($B$1:D32))),COLUMNS($B$1:D32)),"")</f>
        <v/>
      </c>
      <c r="P180" s="70" t="str" cm="1">
        <f t="array" ref="P180">IFERROR(INDEX($P$12:$R$111,(SMALL(IF(INDEX($P$12:$R$111,,$A$149)=$A$146,MATCH(ROW($P$12:$P$111),ROW($P$12:$P$111)),""),ROWS($B$1:B32))),COLUMNS($B$1:B32)),"")</f>
        <v/>
      </c>
      <c r="Q180" s="70" t="str" cm="1">
        <f t="array" ref="Q180">IFERROR(INDEX($P$12:$R$111,(SMALL(IF(INDEX($P$12:$R$111,,$A$149)=$A$146,MATCH(ROW($P$12:$P$111),ROW($P$12:$P$111)),""),ROWS($B$1:C32))),COLUMNS($B$1:C32)),"")</f>
        <v/>
      </c>
      <c r="R180" s="70" t="str" cm="1">
        <f t="array" ref="R180">IFERROR(INDEX($P$12:$R$111,(SMALL(IF(INDEX($P$12:$R$111,,$A$149)=$A$146,MATCH(ROW($P$12:$P$111),ROW($P$12:$P$111)),""),ROWS($B$1:D32))),COLUMNS($B$1:D32)),"")</f>
        <v/>
      </c>
    </row>
    <row r="181" spans="1:18" x14ac:dyDescent="0.3">
      <c r="A181">
        <v>33</v>
      </c>
      <c r="B181" s="70" t="str" cm="1">
        <f t="array" ref="B181">IFERROR(INDEX($B$12:$H$111,(SMALL(IF(INDEX($B$12:$H$111,,$A$149)=$A$146,MATCH(ROW($B$12:$B$111),ROW($B$12:$B$111)),""),ROWS($B$1:B33))),COLUMNS($B$1:B33)),"")</f>
        <v/>
      </c>
      <c r="C181" s="70" t="str" cm="1">
        <f t="array" ref="C181">IFERROR(INDEX($B$12:$H$111,(SMALL(IF(INDEX($B$12:$H$111,,$A$149)=$A$146,MATCH(ROW($B$12:$B$111),ROW($B$12:$B$111)),""),ROWS($B$1:C33))),COLUMNS($B$1:C33)),"")</f>
        <v/>
      </c>
      <c r="D181" s="70" t="str" cm="1">
        <f t="array" ref="D181">IFERROR(INDEX($B$12:$H$111,(SMALL(IF(INDEX($B$12:$H$111,,$A$149)=$A$146,MATCH(ROW($B$12:$B$111),ROW($B$12:$B$111)),""),ROWS($B$1:D33))),COLUMNS($B$1:D33)),"")</f>
        <v/>
      </c>
      <c r="E181" s="70" t="str" cm="1">
        <f t="array" ref="E181">IFERROR(INDEX($B$12:$H$111,(SMALL(IF(INDEX($B$12:$H$111,,$A$149)=$A$146,MATCH(ROW($B$12:$B$111),ROW($B$12:$B$111)),""),ROWS($B$1:E33))),COLUMNS($B$1:E33)),"")</f>
        <v/>
      </c>
      <c r="F181" s="70" t="str" cm="1">
        <f t="array" ref="F181">IFERROR(INDEX($B$12:$H$111,(SMALL(IF(INDEX($B$12:$H$111,,$A$149)=$A$146,MATCH(ROW($B$12:$B$111),ROW($B$12:$B$111)),""),ROWS($B$1:F33))),COLUMNS($B$1:F33)),"")</f>
        <v/>
      </c>
      <c r="G181" s="70" t="str" cm="1">
        <f t="array" ref="G181">IFERROR(INDEX($B$12:$H$111,(SMALL(IF(INDEX($B$12:$H$111,,$A$149)=$A$146,MATCH(ROW($B$12:$B$111),ROW($B$12:$B$111)),""),ROWS($B$1:G33))),COLUMNS($B$1:G33)),"")</f>
        <v/>
      </c>
      <c r="H181" s="70" t="str" cm="1">
        <f t="array" ref="H181">IFERROR(INDEX($B$12:$H$111,(SMALL(IF(INDEX($B$12:$H$111,,$A$149)=$A$146,MATCH(ROW($B$12:$B$111),ROW($B$12:$B$111)),""),ROWS($B$1:H33))),COLUMNS($B$1:H33)),"")</f>
        <v/>
      </c>
      <c r="I181" s="70"/>
      <c r="J181" s="70"/>
      <c r="K181" s="146" t="str" cm="1">
        <f t="array" ref="K181">IFERROR(INDEX($K$12:$M$111,(SMALL(IF(INDEX($K$12:$M$111,,$A$149)=$A$146,MATCH(ROW($K$12:$K$111),ROW($K$12:$K$111)),""),ROWS($B$1:B33))),COLUMNS($B$1:B33)),"")</f>
        <v/>
      </c>
      <c r="L181" s="146" t="str" cm="1">
        <f t="array" ref="L181">IFERROR(INDEX($K$12:$M$111,(SMALL(IF(INDEX($K$12:$M$111,,$A$149)=$A$146,MATCH(ROW($K$12:$K$111),ROW($K$12:$K$111)),""),ROWS($B$1:C33))),COLUMNS($B$1:C33)),"")</f>
        <v/>
      </c>
      <c r="M181" s="146" t="str" cm="1">
        <f t="array" ref="M181">IFERROR(INDEX($K$12:$M$111,(SMALL(IF(INDEX($K$12:$M$111,,$A$149)=$A$146,MATCH(ROW($K$12:$K$111),ROW($K$12:$K$111)),""),ROWS($B$1:D33))),COLUMNS($B$1:D33)),"")</f>
        <v/>
      </c>
      <c r="P181" s="70" t="str" cm="1">
        <f t="array" ref="P181">IFERROR(INDEX($P$12:$R$111,(SMALL(IF(INDEX($P$12:$R$111,,$A$149)=$A$146,MATCH(ROW($P$12:$P$111),ROW($P$12:$P$111)),""),ROWS($B$1:B33))),COLUMNS($B$1:B33)),"")</f>
        <v/>
      </c>
      <c r="Q181" s="70" t="str" cm="1">
        <f t="array" ref="Q181">IFERROR(INDEX($P$12:$R$111,(SMALL(IF(INDEX($P$12:$R$111,,$A$149)=$A$146,MATCH(ROW($P$12:$P$111),ROW($P$12:$P$111)),""),ROWS($B$1:C33))),COLUMNS($B$1:C33)),"")</f>
        <v/>
      </c>
      <c r="R181" s="70" t="str" cm="1">
        <f t="array" ref="R181">IFERROR(INDEX($P$12:$R$111,(SMALL(IF(INDEX($P$12:$R$111,,$A$149)=$A$146,MATCH(ROW($P$12:$P$111),ROW($P$12:$P$111)),""),ROWS($B$1:D33))),COLUMNS($B$1:D33)),"")</f>
        <v/>
      </c>
    </row>
    <row r="182" spans="1:18" x14ac:dyDescent="0.3">
      <c r="A182">
        <v>34</v>
      </c>
      <c r="B182" s="70" t="str" cm="1">
        <f t="array" ref="B182">IFERROR(INDEX($B$12:$H$111,(SMALL(IF(INDEX($B$12:$H$111,,$A$149)=$A$146,MATCH(ROW($B$12:$B$111),ROW($B$12:$B$111)),""),ROWS($B$1:B34))),COLUMNS($B$1:B34)),"")</f>
        <v/>
      </c>
      <c r="C182" s="70" t="str" cm="1">
        <f t="array" ref="C182">IFERROR(INDEX($B$12:$H$111,(SMALL(IF(INDEX($B$12:$H$111,,$A$149)=$A$146,MATCH(ROW($B$12:$B$111),ROW($B$12:$B$111)),""),ROWS($B$1:C34))),COLUMNS($B$1:C34)),"")</f>
        <v/>
      </c>
      <c r="D182" s="70" t="str" cm="1">
        <f t="array" ref="D182">IFERROR(INDEX($B$12:$H$111,(SMALL(IF(INDEX($B$12:$H$111,,$A$149)=$A$146,MATCH(ROW($B$12:$B$111),ROW($B$12:$B$111)),""),ROWS($B$1:D34))),COLUMNS($B$1:D34)),"")</f>
        <v/>
      </c>
      <c r="E182" s="70" t="str" cm="1">
        <f t="array" ref="E182">IFERROR(INDEX($B$12:$H$111,(SMALL(IF(INDEX($B$12:$H$111,,$A$149)=$A$146,MATCH(ROW($B$12:$B$111),ROW($B$12:$B$111)),""),ROWS($B$1:E34))),COLUMNS($B$1:E34)),"")</f>
        <v/>
      </c>
      <c r="F182" s="70" t="str" cm="1">
        <f t="array" ref="F182">IFERROR(INDEX($B$12:$H$111,(SMALL(IF(INDEX($B$12:$H$111,,$A$149)=$A$146,MATCH(ROW($B$12:$B$111),ROW($B$12:$B$111)),""),ROWS($B$1:F34))),COLUMNS($B$1:F34)),"")</f>
        <v/>
      </c>
      <c r="G182" s="70" t="str" cm="1">
        <f t="array" ref="G182">IFERROR(INDEX($B$12:$H$111,(SMALL(IF(INDEX($B$12:$H$111,,$A$149)=$A$146,MATCH(ROW($B$12:$B$111),ROW($B$12:$B$111)),""),ROWS($B$1:G34))),COLUMNS($B$1:G34)),"")</f>
        <v/>
      </c>
      <c r="H182" s="70" t="str" cm="1">
        <f t="array" ref="H182">IFERROR(INDEX($B$12:$H$111,(SMALL(IF(INDEX($B$12:$H$111,,$A$149)=$A$146,MATCH(ROW($B$12:$B$111),ROW($B$12:$B$111)),""),ROWS($B$1:H34))),COLUMNS($B$1:H34)),"")</f>
        <v/>
      </c>
      <c r="I182" s="70"/>
      <c r="J182" s="70"/>
      <c r="K182" s="146" t="str" cm="1">
        <f t="array" ref="K182">IFERROR(INDEX($K$12:$M$111,(SMALL(IF(INDEX($K$12:$M$111,,$A$149)=$A$146,MATCH(ROW($K$12:$K$111),ROW($K$12:$K$111)),""),ROWS($B$1:B34))),COLUMNS($B$1:B34)),"")</f>
        <v/>
      </c>
      <c r="L182" s="146" t="str" cm="1">
        <f t="array" ref="L182">IFERROR(INDEX($K$12:$M$111,(SMALL(IF(INDEX($K$12:$M$111,,$A$149)=$A$146,MATCH(ROW($K$12:$K$111),ROW($K$12:$K$111)),""),ROWS($B$1:C34))),COLUMNS($B$1:C34)),"")</f>
        <v/>
      </c>
      <c r="M182" s="146" t="str" cm="1">
        <f t="array" ref="M182">IFERROR(INDEX($K$12:$M$111,(SMALL(IF(INDEX($K$12:$M$111,,$A$149)=$A$146,MATCH(ROW($K$12:$K$111),ROW($K$12:$K$111)),""),ROWS($B$1:D34))),COLUMNS($B$1:D34)),"")</f>
        <v/>
      </c>
      <c r="P182" s="70" t="str" cm="1">
        <f t="array" ref="P182">IFERROR(INDEX($P$12:$R$111,(SMALL(IF(INDEX($P$12:$R$111,,$A$149)=$A$146,MATCH(ROW($P$12:$P$111),ROW($P$12:$P$111)),""),ROWS($B$1:B34))),COLUMNS($B$1:B34)),"")</f>
        <v/>
      </c>
      <c r="Q182" s="70" t="str" cm="1">
        <f t="array" ref="Q182">IFERROR(INDEX($P$12:$R$111,(SMALL(IF(INDEX($P$12:$R$111,,$A$149)=$A$146,MATCH(ROW($P$12:$P$111),ROW($P$12:$P$111)),""),ROWS($B$1:C34))),COLUMNS($B$1:C34)),"")</f>
        <v/>
      </c>
      <c r="R182" s="70" t="str" cm="1">
        <f t="array" ref="R182">IFERROR(INDEX($P$12:$R$111,(SMALL(IF(INDEX($P$12:$R$111,,$A$149)=$A$146,MATCH(ROW($P$12:$P$111),ROW($P$12:$P$111)),""),ROWS($B$1:D34))),COLUMNS($B$1:D34)),"")</f>
        <v/>
      </c>
    </row>
    <row r="183" spans="1:18" x14ac:dyDescent="0.3">
      <c r="A183">
        <v>35</v>
      </c>
      <c r="B183" s="70" t="str" cm="1">
        <f t="array" ref="B183">IFERROR(INDEX($B$12:$H$111,(SMALL(IF(INDEX($B$12:$H$111,,$A$149)=$A$146,MATCH(ROW($B$12:$B$111),ROW($B$12:$B$111)),""),ROWS($B$1:B35))),COLUMNS($B$1:B35)),"")</f>
        <v/>
      </c>
      <c r="C183" s="70" t="str" cm="1">
        <f t="array" ref="C183">IFERROR(INDEX($B$12:$H$111,(SMALL(IF(INDEX($B$12:$H$111,,$A$149)=$A$146,MATCH(ROW($B$12:$B$111),ROW($B$12:$B$111)),""),ROWS($B$1:C35))),COLUMNS($B$1:C35)),"")</f>
        <v/>
      </c>
      <c r="D183" s="70" t="str" cm="1">
        <f t="array" ref="D183">IFERROR(INDEX($B$12:$H$111,(SMALL(IF(INDEX($B$12:$H$111,,$A$149)=$A$146,MATCH(ROW($B$12:$B$111),ROW($B$12:$B$111)),""),ROWS($B$1:D35))),COLUMNS($B$1:D35)),"")</f>
        <v/>
      </c>
      <c r="E183" s="70" t="str" cm="1">
        <f t="array" ref="E183">IFERROR(INDEX($B$12:$H$111,(SMALL(IF(INDEX($B$12:$H$111,,$A$149)=$A$146,MATCH(ROW($B$12:$B$111),ROW($B$12:$B$111)),""),ROWS($B$1:E35))),COLUMNS($B$1:E35)),"")</f>
        <v/>
      </c>
      <c r="F183" s="70" t="str" cm="1">
        <f t="array" ref="F183">IFERROR(INDEX($B$12:$H$111,(SMALL(IF(INDEX($B$12:$H$111,,$A$149)=$A$146,MATCH(ROW($B$12:$B$111),ROW($B$12:$B$111)),""),ROWS($B$1:F35))),COLUMNS($B$1:F35)),"")</f>
        <v/>
      </c>
      <c r="G183" s="70" t="str" cm="1">
        <f t="array" ref="G183">IFERROR(INDEX($B$12:$H$111,(SMALL(IF(INDEX($B$12:$H$111,,$A$149)=$A$146,MATCH(ROW($B$12:$B$111),ROW($B$12:$B$111)),""),ROWS($B$1:G35))),COLUMNS($B$1:G35)),"")</f>
        <v/>
      </c>
      <c r="H183" s="70" t="str" cm="1">
        <f t="array" ref="H183">IFERROR(INDEX($B$12:$H$111,(SMALL(IF(INDEX($B$12:$H$111,,$A$149)=$A$146,MATCH(ROW($B$12:$B$111),ROW($B$12:$B$111)),""),ROWS($B$1:H35))),COLUMNS($B$1:H35)),"")</f>
        <v/>
      </c>
      <c r="I183" s="70"/>
      <c r="J183" s="70"/>
      <c r="K183" s="146" t="str" cm="1">
        <f t="array" ref="K183">IFERROR(INDEX($K$12:$M$111,(SMALL(IF(INDEX($K$12:$M$111,,$A$149)=$A$146,MATCH(ROW($K$12:$K$111),ROW($K$12:$K$111)),""),ROWS($B$1:B35))),COLUMNS($B$1:B35)),"")</f>
        <v/>
      </c>
      <c r="L183" s="146" t="str" cm="1">
        <f t="array" ref="L183">IFERROR(INDEX($K$12:$M$111,(SMALL(IF(INDEX($K$12:$M$111,,$A$149)=$A$146,MATCH(ROW($K$12:$K$111),ROW($K$12:$K$111)),""),ROWS($B$1:C35))),COLUMNS($B$1:C35)),"")</f>
        <v/>
      </c>
      <c r="M183" s="146" t="str" cm="1">
        <f t="array" ref="M183">IFERROR(INDEX($K$12:$M$111,(SMALL(IF(INDEX($K$12:$M$111,,$A$149)=$A$146,MATCH(ROW($K$12:$K$111),ROW($K$12:$K$111)),""),ROWS($B$1:D35))),COLUMNS($B$1:D35)),"")</f>
        <v/>
      </c>
      <c r="P183" s="70" t="str" cm="1">
        <f t="array" ref="P183">IFERROR(INDEX($P$12:$R$111,(SMALL(IF(INDEX($P$12:$R$111,,$A$149)=$A$146,MATCH(ROW($P$12:$P$111),ROW($P$12:$P$111)),""),ROWS($B$1:B35))),COLUMNS($B$1:B35)),"")</f>
        <v/>
      </c>
      <c r="Q183" s="70" t="str" cm="1">
        <f t="array" ref="Q183">IFERROR(INDEX($P$12:$R$111,(SMALL(IF(INDEX($P$12:$R$111,,$A$149)=$A$146,MATCH(ROW($P$12:$P$111),ROW($P$12:$P$111)),""),ROWS($B$1:C35))),COLUMNS($B$1:C35)),"")</f>
        <v/>
      </c>
      <c r="R183" s="70" t="str" cm="1">
        <f t="array" ref="R183">IFERROR(INDEX($P$12:$R$111,(SMALL(IF(INDEX($P$12:$R$111,,$A$149)=$A$146,MATCH(ROW($P$12:$P$111),ROW($P$12:$P$111)),""),ROWS($B$1:D35))),COLUMNS($B$1:D35)),"")</f>
        <v/>
      </c>
    </row>
    <row r="184" spans="1:18" x14ac:dyDescent="0.3">
      <c r="A184">
        <v>36</v>
      </c>
      <c r="B184" s="70" t="str" cm="1">
        <f t="array" ref="B184">IFERROR(INDEX($B$12:$H$111,(SMALL(IF(INDEX($B$12:$H$111,,$A$149)=$A$146,MATCH(ROW($B$12:$B$111),ROW($B$12:$B$111)),""),ROWS($B$1:B36))),COLUMNS($B$1:B36)),"")</f>
        <v/>
      </c>
      <c r="C184" s="70" t="str" cm="1">
        <f t="array" ref="C184">IFERROR(INDEX($B$12:$H$111,(SMALL(IF(INDEX($B$12:$H$111,,$A$149)=$A$146,MATCH(ROW($B$12:$B$111),ROW($B$12:$B$111)),""),ROWS($B$1:C36))),COLUMNS($B$1:C36)),"")</f>
        <v/>
      </c>
      <c r="D184" s="70" t="str" cm="1">
        <f t="array" ref="D184">IFERROR(INDEX($B$12:$H$111,(SMALL(IF(INDEX($B$12:$H$111,,$A$149)=$A$146,MATCH(ROW($B$12:$B$111),ROW($B$12:$B$111)),""),ROWS($B$1:D36))),COLUMNS($B$1:D36)),"")</f>
        <v/>
      </c>
      <c r="E184" s="70" t="str" cm="1">
        <f t="array" ref="E184">IFERROR(INDEX($B$12:$H$111,(SMALL(IF(INDEX($B$12:$H$111,,$A$149)=$A$146,MATCH(ROW($B$12:$B$111),ROW($B$12:$B$111)),""),ROWS($B$1:E36))),COLUMNS($B$1:E36)),"")</f>
        <v/>
      </c>
      <c r="F184" s="70" t="str" cm="1">
        <f t="array" ref="F184">IFERROR(INDEX($B$12:$H$111,(SMALL(IF(INDEX($B$12:$H$111,,$A$149)=$A$146,MATCH(ROW($B$12:$B$111),ROW($B$12:$B$111)),""),ROWS($B$1:F36))),COLUMNS($B$1:F36)),"")</f>
        <v/>
      </c>
      <c r="G184" s="70" t="str" cm="1">
        <f t="array" ref="G184">IFERROR(INDEX($B$12:$H$111,(SMALL(IF(INDEX($B$12:$H$111,,$A$149)=$A$146,MATCH(ROW($B$12:$B$111),ROW($B$12:$B$111)),""),ROWS($B$1:G36))),COLUMNS($B$1:G36)),"")</f>
        <v/>
      </c>
      <c r="H184" s="70" t="str" cm="1">
        <f t="array" ref="H184">IFERROR(INDEX($B$12:$H$111,(SMALL(IF(INDEX($B$12:$H$111,,$A$149)=$A$146,MATCH(ROW($B$12:$B$111),ROW($B$12:$B$111)),""),ROWS($B$1:H36))),COLUMNS($B$1:H36)),"")</f>
        <v/>
      </c>
      <c r="I184" s="70"/>
      <c r="J184" s="70"/>
      <c r="K184" s="146" t="str" cm="1">
        <f t="array" ref="K184">IFERROR(INDEX($K$12:$M$111,(SMALL(IF(INDEX($K$12:$M$111,,$A$149)=$A$146,MATCH(ROW($K$12:$K$111),ROW($K$12:$K$111)),""),ROWS($B$1:B36))),COLUMNS($B$1:B36)),"")</f>
        <v/>
      </c>
      <c r="L184" s="146" t="str" cm="1">
        <f t="array" ref="L184">IFERROR(INDEX($K$12:$M$111,(SMALL(IF(INDEX($K$12:$M$111,,$A$149)=$A$146,MATCH(ROW($K$12:$K$111),ROW($K$12:$K$111)),""),ROWS($B$1:C36))),COLUMNS($B$1:C36)),"")</f>
        <v/>
      </c>
      <c r="M184" s="146" t="str" cm="1">
        <f t="array" ref="M184">IFERROR(INDEX($K$12:$M$111,(SMALL(IF(INDEX($K$12:$M$111,,$A$149)=$A$146,MATCH(ROW($K$12:$K$111),ROW($K$12:$K$111)),""),ROWS($B$1:D36))),COLUMNS($B$1:D36)),"")</f>
        <v/>
      </c>
      <c r="P184" s="70" t="str" cm="1">
        <f t="array" ref="P184">IFERROR(INDEX($P$12:$R$111,(SMALL(IF(INDEX($P$12:$R$111,,$A$149)=$A$146,MATCH(ROW($P$12:$P$111),ROW($P$12:$P$111)),""),ROWS($B$1:B36))),COLUMNS($B$1:B36)),"")</f>
        <v/>
      </c>
      <c r="Q184" s="70" t="str" cm="1">
        <f t="array" ref="Q184">IFERROR(INDEX($P$12:$R$111,(SMALL(IF(INDEX($P$12:$R$111,,$A$149)=$A$146,MATCH(ROW($P$12:$P$111),ROW($P$12:$P$111)),""),ROWS($B$1:C36))),COLUMNS($B$1:C36)),"")</f>
        <v/>
      </c>
      <c r="R184" s="70" t="str" cm="1">
        <f t="array" ref="R184">IFERROR(INDEX($P$12:$R$111,(SMALL(IF(INDEX($P$12:$R$111,,$A$149)=$A$146,MATCH(ROW($P$12:$P$111),ROW($P$12:$P$111)),""),ROWS($B$1:D36))),COLUMNS($B$1:D36)),"")</f>
        <v/>
      </c>
    </row>
    <row r="185" spans="1:18" x14ac:dyDescent="0.3">
      <c r="A185">
        <v>37</v>
      </c>
      <c r="B185" s="70" t="str" cm="1">
        <f t="array" ref="B185">IFERROR(INDEX($B$12:$H$111,(SMALL(IF(INDEX($B$12:$H$111,,$A$149)=$A$146,MATCH(ROW($B$12:$B$111),ROW($B$12:$B$111)),""),ROWS($B$1:B37))),COLUMNS($B$1:B37)),"")</f>
        <v/>
      </c>
      <c r="C185" s="70" t="str" cm="1">
        <f t="array" ref="C185">IFERROR(INDEX($B$12:$H$111,(SMALL(IF(INDEX($B$12:$H$111,,$A$149)=$A$146,MATCH(ROW($B$12:$B$111),ROW($B$12:$B$111)),""),ROWS($B$1:C37))),COLUMNS($B$1:C37)),"")</f>
        <v/>
      </c>
      <c r="D185" s="70" t="str" cm="1">
        <f t="array" ref="D185">IFERROR(INDEX($B$12:$H$111,(SMALL(IF(INDEX($B$12:$H$111,,$A$149)=$A$146,MATCH(ROW($B$12:$B$111),ROW($B$12:$B$111)),""),ROWS($B$1:D37))),COLUMNS($B$1:D37)),"")</f>
        <v/>
      </c>
      <c r="E185" s="70" t="str" cm="1">
        <f t="array" ref="E185">IFERROR(INDEX($B$12:$H$111,(SMALL(IF(INDEX($B$12:$H$111,,$A$149)=$A$146,MATCH(ROW($B$12:$B$111),ROW($B$12:$B$111)),""),ROWS($B$1:E37))),COLUMNS($B$1:E37)),"")</f>
        <v/>
      </c>
      <c r="F185" s="70" t="str" cm="1">
        <f t="array" ref="F185">IFERROR(INDEX($B$12:$H$111,(SMALL(IF(INDEX($B$12:$H$111,,$A$149)=$A$146,MATCH(ROW($B$12:$B$111),ROW($B$12:$B$111)),""),ROWS($B$1:F37))),COLUMNS($B$1:F37)),"")</f>
        <v/>
      </c>
      <c r="G185" s="70" t="str" cm="1">
        <f t="array" ref="G185">IFERROR(INDEX($B$12:$H$111,(SMALL(IF(INDEX($B$12:$H$111,,$A$149)=$A$146,MATCH(ROW($B$12:$B$111),ROW($B$12:$B$111)),""),ROWS($B$1:G37))),COLUMNS($B$1:G37)),"")</f>
        <v/>
      </c>
      <c r="H185" s="70" t="str" cm="1">
        <f t="array" ref="H185">IFERROR(INDEX($B$12:$H$111,(SMALL(IF(INDEX($B$12:$H$111,,$A$149)=$A$146,MATCH(ROW($B$12:$B$111),ROW($B$12:$B$111)),""),ROWS($B$1:H37))),COLUMNS($B$1:H37)),"")</f>
        <v/>
      </c>
      <c r="I185" s="70"/>
      <c r="J185" s="70"/>
      <c r="K185" s="146" t="str" cm="1">
        <f t="array" ref="K185">IFERROR(INDEX($K$12:$M$111,(SMALL(IF(INDEX($K$12:$M$111,,$A$149)=$A$146,MATCH(ROW($K$12:$K$111),ROW($K$12:$K$111)),""),ROWS($B$1:B37))),COLUMNS($B$1:B37)),"")</f>
        <v/>
      </c>
      <c r="L185" s="146" t="str" cm="1">
        <f t="array" ref="L185">IFERROR(INDEX($K$12:$M$111,(SMALL(IF(INDEX($K$12:$M$111,,$A$149)=$A$146,MATCH(ROW($K$12:$K$111),ROW($K$12:$K$111)),""),ROWS($B$1:C37))),COLUMNS($B$1:C37)),"")</f>
        <v/>
      </c>
      <c r="M185" s="146" t="str" cm="1">
        <f t="array" ref="M185">IFERROR(INDEX($K$12:$M$111,(SMALL(IF(INDEX($K$12:$M$111,,$A$149)=$A$146,MATCH(ROW($K$12:$K$111),ROW($K$12:$K$111)),""),ROWS($B$1:D37))),COLUMNS($B$1:D37)),"")</f>
        <v/>
      </c>
      <c r="P185" s="70" t="str" cm="1">
        <f t="array" ref="P185">IFERROR(INDEX($P$12:$R$111,(SMALL(IF(INDEX($P$12:$R$111,,$A$149)=$A$146,MATCH(ROW($P$12:$P$111),ROW($P$12:$P$111)),""),ROWS($B$1:B37))),COLUMNS($B$1:B37)),"")</f>
        <v/>
      </c>
      <c r="Q185" s="70" t="str" cm="1">
        <f t="array" ref="Q185">IFERROR(INDEX($P$12:$R$111,(SMALL(IF(INDEX($P$12:$R$111,,$A$149)=$A$146,MATCH(ROW($P$12:$P$111),ROW($P$12:$P$111)),""),ROWS($B$1:C37))),COLUMNS($B$1:C37)),"")</f>
        <v/>
      </c>
      <c r="R185" s="70" t="str" cm="1">
        <f t="array" ref="R185">IFERROR(INDEX($P$12:$R$111,(SMALL(IF(INDEX($P$12:$R$111,,$A$149)=$A$146,MATCH(ROW($P$12:$P$111),ROW($P$12:$P$111)),""),ROWS($B$1:D37))),COLUMNS($B$1:D37)),"")</f>
        <v/>
      </c>
    </row>
    <row r="186" spans="1:18" x14ac:dyDescent="0.3">
      <c r="A186">
        <v>38</v>
      </c>
      <c r="B186" s="70" t="str" cm="1">
        <f t="array" ref="B186">IFERROR(INDEX($B$12:$H$111,(SMALL(IF(INDEX($B$12:$H$111,,$A$149)=$A$146,MATCH(ROW($B$12:$B$111),ROW($B$12:$B$111)),""),ROWS($B$1:B38))),COLUMNS($B$1:B38)),"")</f>
        <v/>
      </c>
      <c r="C186" s="70" t="str" cm="1">
        <f t="array" ref="C186">IFERROR(INDEX($B$12:$H$111,(SMALL(IF(INDEX($B$12:$H$111,,$A$149)=$A$146,MATCH(ROW($B$12:$B$111),ROW($B$12:$B$111)),""),ROWS($B$1:C38))),COLUMNS($B$1:C38)),"")</f>
        <v/>
      </c>
      <c r="D186" s="70" t="str" cm="1">
        <f t="array" ref="D186">IFERROR(INDEX($B$12:$H$111,(SMALL(IF(INDEX($B$12:$H$111,,$A$149)=$A$146,MATCH(ROW($B$12:$B$111),ROW($B$12:$B$111)),""),ROWS($B$1:D38))),COLUMNS($B$1:D38)),"")</f>
        <v/>
      </c>
      <c r="E186" s="70" t="str" cm="1">
        <f t="array" ref="E186">IFERROR(INDEX($B$12:$H$111,(SMALL(IF(INDEX($B$12:$H$111,,$A$149)=$A$146,MATCH(ROW($B$12:$B$111),ROW($B$12:$B$111)),""),ROWS($B$1:E38))),COLUMNS($B$1:E38)),"")</f>
        <v/>
      </c>
      <c r="F186" s="70" t="str" cm="1">
        <f t="array" ref="F186">IFERROR(INDEX($B$12:$H$111,(SMALL(IF(INDEX($B$12:$H$111,,$A$149)=$A$146,MATCH(ROW($B$12:$B$111),ROW($B$12:$B$111)),""),ROWS($B$1:F38))),COLUMNS($B$1:F38)),"")</f>
        <v/>
      </c>
      <c r="G186" s="70" t="str" cm="1">
        <f t="array" ref="G186">IFERROR(INDEX($B$12:$H$111,(SMALL(IF(INDEX($B$12:$H$111,,$A$149)=$A$146,MATCH(ROW($B$12:$B$111),ROW($B$12:$B$111)),""),ROWS($B$1:G38))),COLUMNS($B$1:G38)),"")</f>
        <v/>
      </c>
      <c r="H186" s="70" t="str" cm="1">
        <f t="array" ref="H186">IFERROR(INDEX($B$12:$H$111,(SMALL(IF(INDEX($B$12:$H$111,,$A$149)=$A$146,MATCH(ROW($B$12:$B$111),ROW($B$12:$B$111)),""),ROWS($B$1:H38))),COLUMNS($B$1:H38)),"")</f>
        <v/>
      </c>
      <c r="I186" s="70"/>
      <c r="J186" s="70"/>
      <c r="K186" s="146" t="str" cm="1">
        <f t="array" ref="K186">IFERROR(INDEX($K$12:$M$111,(SMALL(IF(INDEX($K$12:$M$111,,$A$149)=$A$146,MATCH(ROW($K$12:$K$111),ROW($K$12:$K$111)),""),ROWS($B$1:B38))),COLUMNS($B$1:B38)),"")</f>
        <v/>
      </c>
      <c r="L186" s="146" t="str" cm="1">
        <f t="array" ref="L186">IFERROR(INDEX($K$12:$M$111,(SMALL(IF(INDEX($K$12:$M$111,,$A$149)=$A$146,MATCH(ROW($K$12:$K$111),ROW($K$12:$K$111)),""),ROWS($B$1:C38))),COLUMNS($B$1:C38)),"")</f>
        <v/>
      </c>
      <c r="M186" s="146" t="str" cm="1">
        <f t="array" ref="M186">IFERROR(INDEX($K$12:$M$111,(SMALL(IF(INDEX($K$12:$M$111,,$A$149)=$A$146,MATCH(ROW($K$12:$K$111),ROW($K$12:$K$111)),""),ROWS($B$1:D38))),COLUMNS($B$1:D38)),"")</f>
        <v/>
      </c>
      <c r="P186" s="70" t="str" cm="1">
        <f t="array" ref="P186">IFERROR(INDEX($P$12:$R$111,(SMALL(IF(INDEX($P$12:$R$111,,$A$149)=$A$146,MATCH(ROW($P$12:$P$111),ROW($P$12:$P$111)),""),ROWS($B$1:B38))),COLUMNS($B$1:B38)),"")</f>
        <v/>
      </c>
      <c r="Q186" s="70" t="str" cm="1">
        <f t="array" ref="Q186">IFERROR(INDEX($P$12:$R$111,(SMALL(IF(INDEX($P$12:$R$111,,$A$149)=$A$146,MATCH(ROW($P$12:$P$111),ROW($P$12:$P$111)),""),ROWS($B$1:C38))),COLUMNS($B$1:C38)),"")</f>
        <v/>
      </c>
      <c r="R186" s="70" t="str" cm="1">
        <f t="array" ref="R186">IFERROR(INDEX($P$12:$R$111,(SMALL(IF(INDEX($P$12:$R$111,,$A$149)=$A$146,MATCH(ROW($P$12:$P$111),ROW($P$12:$P$111)),""),ROWS($B$1:D38))),COLUMNS($B$1:D38)),"")</f>
        <v/>
      </c>
    </row>
    <row r="187" spans="1:18" x14ac:dyDescent="0.3">
      <c r="A187">
        <v>39</v>
      </c>
      <c r="B187" s="70" t="str" cm="1">
        <f t="array" ref="B187">IFERROR(INDEX($B$12:$H$111,(SMALL(IF(INDEX($B$12:$H$111,,$A$149)=$A$146,MATCH(ROW($B$12:$B$111),ROW($B$12:$B$111)),""),ROWS($B$1:B39))),COLUMNS($B$1:B39)),"")</f>
        <v/>
      </c>
      <c r="C187" s="70" t="str" cm="1">
        <f t="array" ref="C187">IFERROR(INDEX($B$12:$H$111,(SMALL(IF(INDEX($B$12:$H$111,,$A$149)=$A$146,MATCH(ROW($B$12:$B$111),ROW($B$12:$B$111)),""),ROWS($B$1:C39))),COLUMNS($B$1:C39)),"")</f>
        <v/>
      </c>
      <c r="D187" s="70" t="str" cm="1">
        <f t="array" ref="D187">IFERROR(INDEX($B$12:$H$111,(SMALL(IF(INDEX($B$12:$H$111,,$A$149)=$A$146,MATCH(ROW($B$12:$B$111),ROW($B$12:$B$111)),""),ROWS($B$1:D39))),COLUMNS($B$1:D39)),"")</f>
        <v/>
      </c>
      <c r="E187" s="70" t="str" cm="1">
        <f t="array" ref="E187">IFERROR(INDEX($B$12:$H$111,(SMALL(IF(INDEX($B$12:$H$111,,$A$149)=$A$146,MATCH(ROW($B$12:$B$111),ROW($B$12:$B$111)),""),ROWS($B$1:E39))),COLUMNS($B$1:E39)),"")</f>
        <v/>
      </c>
      <c r="F187" s="70" t="str" cm="1">
        <f t="array" ref="F187">IFERROR(INDEX($B$12:$H$111,(SMALL(IF(INDEX($B$12:$H$111,,$A$149)=$A$146,MATCH(ROW($B$12:$B$111),ROW($B$12:$B$111)),""),ROWS($B$1:F39))),COLUMNS($B$1:F39)),"")</f>
        <v/>
      </c>
      <c r="G187" s="70" t="str" cm="1">
        <f t="array" ref="G187">IFERROR(INDEX($B$12:$H$111,(SMALL(IF(INDEX($B$12:$H$111,,$A$149)=$A$146,MATCH(ROW($B$12:$B$111),ROW($B$12:$B$111)),""),ROWS($B$1:G39))),COLUMNS($B$1:G39)),"")</f>
        <v/>
      </c>
      <c r="H187" s="70" t="str" cm="1">
        <f t="array" ref="H187">IFERROR(INDEX($B$12:$H$111,(SMALL(IF(INDEX($B$12:$H$111,,$A$149)=$A$146,MATCH(ROW($B$12:$B$111),ROW($B$12:$B$111)),""),ROWS($B$1:H39))),COLUMNS($B$1:H39)),"")</f>
        <v/>
      </c>
      <c r="I187" s="70"/>
      <c r="J187" s="70"/>
      <c r="K187" s="146" t="str" cm="1">
        <f t="array" ref="K187">IFERROR(INDEX($K$12:$M$111,(SMALL(IF(INDEX($K$12:$M$111,,$A$149)=$A$146,MATCH(ROW($K$12:$K$111),ROW($K$12:$K$111)),""),ROWS($B$1:B39))),COLUMNS($B$1:B39)),"")</f>
        <v/>
      </c>
      <c r="L187" s="146" t="str" cm="1">
        <f t="array" ref="L187">IFERROR(INDEX($K$12:$M$111,(SMALL(IF(INDEX($K$12:$M$111,,$A$149)=$A$146,MATCH(ROW($K$12:$K$111),ROW($K$12:$K$111)),""),ROWS($B$1:C39))),COLUMNS($B$1:C39)),"")</f>
        <v/>
      </c>
      <c r="M187" s="146" t="str" cm="1">
        <f t="array" ref="M187">IFERROR(INDEX($K$12:$M$111,(SMALL(IF(INDEX($K$12:$M$111,,$A$149)=$A$146,MATCH(ROW($K$12:$K$111),ROW($K$12:$K$111)),""),ROWS($B$1:D39))),COLUMNS($B$1:D39)),"")</f>
        <v/>
      </c>
      <c r="P187" s="70" t="str" cm="1">
        <f t="array" ref="P187">IFERROR(INDEX($P$12:$R$111,(SMALL(IF(INDEX($P$12:$R$111,,$A$149)=$A$146,MATCH(ROW($P$12:$P$111),ROW($P$12:$P$111)),""),ROWS($B$1:B39))),COLUMNS($B$1:B39)),"")</f>
        <v/>
      </c>
      <c r="Q187" s="70" t="str" cm="1">
        <f t="array" ref="Q187">IFERROR(INDEX($P$12:$R$111,(SMALL(IF(INDEX($P$12:$R$111,,$A$149)=$A$146,MATCH(ROW($P$12:$P$111),ROW($P$12:$P$111)),""),ROWS($B$1:C39))),COLUMNS($B$1:C39)),"")</f>
        <v/>
      </c>
      <c r="R187" s="70" t="str" cm="1">
        <f t="array" ref="R187">IFERROR(INDEX($P$12:$R$111,(SMALL(IF(INDEX($P$12:$R$111,,$A$149)=$A$146,MATCH(ROW($P$12:$P$111),ROW($P$12:$P$111)),""),ROWS($B$1:D39))),COLUMNS($B$1:D39)),"")</f>
        <v/>
      </c>
    </row>
    <row r="188" spans="1:18" x14ac:dyDescent="0.3">
      <c r="A188">
        <v>40</v>
      </c>
      <c r="B188" s="70" t="str" cm="1">
        <f t="array" ref="B188">IFERROR(INDEX($B$12:$H$111,(SMALL(IF(INDEX($B$12:$H$111,,$A$149)=$A$146,MATCH(ROW($B$12:$B$111),ROW($B$12:$B$111)),""),ROWS($B$1:B40))),COLUMNS($B$1:B40)),"")</f>
        <v/>
      </c>
      <c r="C188" s="70" t="str" cm="1">
        <f t="array" ref="C188">IFERROR(INDEX($B$12:$H$111,(SMALL(IF(INDEX($B$12:$H$111,,$A$149)=$A$146,MATCH(ROW($B$12:$B$111),ROW($B$12:$B$111)),""),ROWS($B$1:C40))),COLUMNS($B$1:C40)),"")</f>
        <v/>
      </c>
      <c r="D188" s="70" t="str" cm="1">
        <f t="array" ref="D188">IFERROR(INDEX($B$12:$H$111,(SMALL(IF(INDEX($B$12:$H$111,,$A$149)=$A$146,MATCH(ROW($B$12:$B$111),ROW($B$12:$B$111)),""),ROWS($B$1:D40))),COLUMNS($B$1:D40)),"")</f>
        <v/>
      </c>
      <c r="E188" s="70" t="str" cm="1">
        <f t="array" ref="E188">IFERROR(INDEX($B$12:$H$111,(SMALL(IF(INDEX($B$12:$H$111,,$A$149)=$A$146,MATCH(ROW($B$12:$B$111),ROW($B$12:$B$111)),""),ROWS($B$1:E40))),COLUMNS($B$1:E40)),"")</f>
        <v/>
      </c>
      <c r="F188" s="70" t="str" cm="1">
        <f t="array" ref="F188">IFERROR(INDEX($B$12:$H$111,(SMALL(IF(INDEX($B$12:$H$111,,$A$149)=$A$146,MATCH(ROW($B$12:$B$111),ROW($B$12:$B$111)),""),ROWS($B$1:F40))),COLUMNS($B$1:F40)),"")</f>
        <v/>
      </c>
      <c r="G188" s="70" t="str" cm="1">
        <f t="array" ref="G188">IFERROR(INDEX($B$12:$H$111,(SMALL(IF(INDEX($B$12:$H$111,,$A$149)=$A$146,MATCH(ROW($B$12:$B$111),ROW($B$12:$B$111)),""),ROWS($B$1:G40))),COLUMNS($B$1:G40)),"")</f>
        <v/>
      </c>
      <c r="H188" s="70" t="str" cm="1">
        <f t="array" ref="H188">IFERROR(INDEX($B$12:$H$111,(SMALL(IF(INDEX($B$12:$H$111,,$A$149)=$A$146,MATCH(ROW($B$12:$B$111),ROW($B$12:$B$111)),""),ROWS($B$1:H40))),COLUMNS($B$1:H40)),"")</f>
        <v/>
      </c>
      <c r="I188" s="70"/>
      <c r="J188" s="70"/>
      <c r="K188" s="146" t="str" cm="1">
        <f t="array" ref="K188">IFERROR(INDEX($K$12:$M$111,(SMALL(IF(INDEX($K$12:$M$111,,$A$149)=$A$146,MATCH(ROW($K$12:$K$111),ROW($K$12:$K$111)),""),ROWS($B$1:B40))),COLUMNS($B$1:B40)),"")</f>
        <v/>
      </c>
      <c r="L188" s="146" t="str" cm="1">
        <f t="array" ref="L188">IFERROR(INDEX($K$12:$M$111,(SMALL(IF(INDEX($K$12:$M$111,,$A$149)=$A$146,MATCH(ROW($K$12:$K$111),ROW($K$12:$K$111)),""),ROWS($B$1:C40))),COLUMNS($B$1:C40)),"")</f>
        <v/>
      </c>
      <c r="M188" s="146" t="str" cm="1">
        <f t="array" ref="M188">IFERROR(INDEX($K$12:$M$111,(SMALL(IF(INDEX($K$12:$M$111,,$A$149)=$A$146,MATCH(ROW($K$12:$K$111),ROW($K$12:$K$111)),""),ROWS($B$1:D40))),COLUMNS($B$1:D40)),"")</f>
        <v/>
      </c>
      <c r="P188" s="70" t="str" cm="1">
        <f t="array" ref="P188">IFERROR(INDEX($P$12:$R$111,(SMALL(IF(INDEX($P$12:$R$111,,$A$149)=$A$146,MATCH(ROW($P$12:$P$111),ROW($P$12:$P$111)),""),ROWS($B$1:B40))),COLUMNS($B$1:B40)),"")</f>
        <v/>
      </c>
      <c r="Q188" s="70" t="str" cm="1">
        <f t="array" ref="Q188">IFERROR(INDEX($P$12:$R$111,(SMALL(IF(INDEX($P$12:$R$111,,$A$149)=$A$146,MATCH(ROW($P$12:$P$111),ROW($P$12:$P$111)),""),ROWS($B$1:C40))),COLUMNS($B$1:C40)),"")</f>
        <v/>
      </c>
      <c r="R188" s="70" t="str" cm="1">
        <f t="array" ref="R188">IFERROR(INDEX($P$12:$R$111,(SMALL(IF(INDEX($P$12:$R$111,,$A$149)=$A$146,MATCH(ROW($P$12:$P$111),ROW($P$12:$P$111)),""),ROWS($B$1:D40))),COLUMNS($B$1:D40)),"")</f>
        <v/>
      </c>
    </row>
    <row r="189" spans="1:18" x14ac:dyDescent="0.3">
      <c r="A189">
        <v>41</v>
      </c>
      <c r="B189" s="70" t="str" cm="1">
        <f t="array" ref="B189">IFERROR(INDEX($B$12:$H$111,(SMALL(IF(INDEX($B$12:$H$111,,$A$149)=$A$146,MATCH(ROW($B$12:$B$111),ROW($B$12:$B$111)),""),ROWS($B$1:B41))),COLUMNS($B$1:B41)),"")</f>
        <v/>
      </c>
      <c r="C189" s="70" t="str" cm="1">
        <f t="array" ref="C189">IFERROR(INDEX($B$12:$H$111,(SMALL(IF(INDEX($B$12:$H$111,,$A$149)=$A$146,MATCH(ROW($B$12:$B$111),ROW($B$12:$B$111)),""),ROWS($B$1:C41))),COLUMNS($B$1:C41)),"")</f>
        <v/>
      </c>
      <c r="D189" s="70" t="str" cm="1">
        <f t="array" ref="D189">IFERROR(INDEX($B$12:$H$111,(SMALL(IF(INDEX($B$12:$H$111,,$A$149)=$A$146,MATCH(ROW($B$12:$B$111),ROW($B$12:$B$111)),""),ROWS($B$1:D41))),COLUMNS($B$1:D41)),"")</f>
        <v/>
      </c>
      <c r="E189" s="70" t="str" cm="1">
        <f t="array" ref="E189">IFERROR(INDEX($B$12:$H$111,(SMALL(IF(INDEX($B$12:$H$111,,$A$149)=$A$146,MATCH(ROW($B$12:$B$111),ROW($B$12:$B$111)),""),ROWS($B$1:E41))),COLUMNS($B$1:E41)),"")</f>
        <v/>
      </c>
      <c r="F189" s="70" t="str" cm="1">
        <f t="array" ref="F189">IFERROR(INDEX($B$12:$H$111,(SMALL(IF(INDEX($B$12:$H$111,,$A$149)=$A$146,MATCH(ROW($B$12:$B$111),ROW($B$12:$B$111)),""),ROWS($B$1:F41))),COLUMNS($B$1:F41)),"")</f>
        <v/>
      </c>
      <c r="G189" s="70" t="str" cm="1">
        <f t="array" ref="G189">IFERROR(INDEX($B$12:$H$111,(SMALL(IF(INDEX($B$12:$H$111,,$A$149)=$A$146,MATCH(ROW($B$12:$B$111),ROW($B$12:$B$111)),""),ROWS($B$1:G41))),COLUMNS($B$1:G41)),"")</f>
        <v/>
      </c>
      <c r="H189" s="70" t="str" cm="1">
        <f t="array" ref="H189">IFERROR(INDEX($B$12:$H$111,(SMALL(IF(INDEX($B$12:$H$111,,$A$149)=$A$146,MATCH(ROW($B$12:$B$111),ROW($B$12:$B$111)),""),ROWS($B$1:H41))),COLUMNS($B$1:H41)),"")</f>
        <v/>
      </c>
      <c r="I189" s="70"/>
      <c r="J189" s="70"/>
      <c r="K189" s="146" t="str" cm="1">
        <f t="array" ref="K189">IFERROR(INDEX($K$12:$M$111,(SMALL(IF(INDEX($K$12:$M$111,,$A$149)=$A$146,MATCH(ROW($K$12:$K$111),ROW($K$12:$K$111)),""),ROWS($B$1:B41))),COLUMNS($B$1:B41)),"")</f>
        <v/>
      </c>
      <c r="L189" s="146" t="str" cm="1">
        <f t="array" ref="L189">IFERROR(INDEX($K$12:$M$111,(SMALL(IF(INDEX($K$12:$M$111,,$A$149)=$A$146,MATCH(ROW($K$12:$K$111),ROW($K$12:$K$111)),""),ROWS($B$1:C41))),COLUMNS($B$1:C41)),"")</f>
        <v/>
      </c>
      <c r="M189" s="146" t="str" cm="1">
        <f t="array" ref="M189">IFERROR(INDEX($K$12:$M$111,(SMALL(IF(INDEX($K$12:$M$111,,$A$149)=$A$146,MATCH(ROW($K$12:$K$111),ROW($K$12:$K$111)),""),ROWS($B$1:D41))),COLUMNS($B$1:D41)),"")</f>
        <v/>
      </c>
      <c r="P189" s="70" t="str" cm="1">
        <f t="array" ref="P189">IFERROR(INDEX($P$12:$R$111,(SMALL(IF(INDEX($P$12:$R$111,,$A$149)=$A$146,MATCH(ROW($P$12:$P$111),ROW($P$12:$P$111)),""),ROWS($B$1:B41))),COLUMNS($B$1:B41)),"")</f>
        <v/>
      </c>
      <c r="Q189" s="70" t="str" cm="1">
        <f t="array" ref="Q189">IFERROR(INDEX($P$12:$R$111,(SMALL(IF(INDEX($P$12:$R$111,,$A$149)=$A$146,MATCH(ROW($P$12:$P$111),ROW($P$12:$P$111)),""),ROWS($B$1:C41))),COLUMNS($B$1:C41)),"")</f>
        <v/>
      </c>
      <c r="R189" s="70" t="str" cm="1">
        <f t="array" ref="R189">IFERROR(INDEX($P$12:$R$111,(SMALL(IF(INDEX($P$12:$R$111,,$A$149)=$A$146,MATCH(ROW($P$12:$P$111),ROW($P$12:$P$111)),""),ROWS($B$1:D41))),COLUMNS($B$1:D41)),"")</f>
        <v/>
      </c>
    </row>
    <row r="190" spans="1:18" x14ac:dyDescent="0.3">
      <c r="A190">
        <v>42</v>
      </c>
      <c r="B190" s="70" t="str" cm="1">
        <f t="array" ref="B190">IFERROR(INDEX($B$12:$H$111,(SMALL(IF(INDEX($B$12:$H$111,,$A$149)=$A$146,MATCH(ROW($B$12:$B$111),ROW($B$12:$B$111)),""),ROWS($B$1:B42))),COLUMNS($B$1:B42)),"")</f>
        <v/>
      </c>
      <c r="C190" s="70" t="str" cm="1">
        <f t="array" ref="C190">IFERROR(INDEX($B$12:$H$111,(SMALL(IF(INDEX($B$12:$H$111,,$A$149)=$A$146,MATCH(ROW($B$12:$B$111),ROW($B$12:$B$111)),""),ROWS($B$1:C42))),COLUMNS($B$1:C42)),"")</f>
        <v/>
      </c>
      <c r="D190" s="70" t="str" cm="1">
        <f t="array" ref="D190">IFERROR(INDEX($B$12:$H$111,(SMALL(IF(INDEX($B$12:$H$111,,$A$149)=$A$146,MATCH(ROW($B$12:$B$111),ROW($B$12:$B$111)),""),ROWS($B$1:D42))),COLUMNS($B$1:D42)),"")</f>
        <v/>
      </c>
      <c r="E190" s="70" t="str" cm="1">
        <f t="array" ref="E190">IFERROR(INDEX($B$12:$H$111,(SMALL(IF(INDEX($B$12:$H$111,,$A$149)=$A$146,MATCH(ROW($B$12:$B$111),ROW($B$12:$B$111)),""),ROWS($B$1:E42))),COLUMNS($B$1:E42)),"")</f>
        <v/>
      </c>
      <c r="F190" s="70" t="str" cm="1">
        <f t="array" ref="F190">IFERROR(INDEX($B$12:$H$111,(SMALL(IF(INDEX($B$12:$H$111,,$A$149)=$A$146,MATCH(ROW($B$12:$B$111),ROW($B$12:$B$111)),""),ROWS($B$1:F42))),COLUMNS($B$1:F42)),"")</f>
        <v/>
      </c>
      <c r="G190" s="70" t="str" cm="1">
        <f t="array" ref="G190">IFERROR(INDEX($B$12:$H$111,(SMALL(IF(INDEX($B$12:$H$111,,$A$149)=$A$146,MATCH(ROW($B$12:$B$111),ROW($B$12:$B$111)),""),ROWS($B$1:G42))),COLUMNS($B$1:G42)),"")</f>
        <v/>
      </c>
      <c r="H190" s="70" t="str" cm="1">
        <f t="array" ref="H190">IFERROR(INDEX($B$12:$H$111,(SMALL(IF(INDEX($B$12:$H$111,,$A$149)=$A$146,MATCH(ROW($B$12:$B$111),ROW($B$12:$B$111)),""),ROWS($B$1:H42))),COLUMNS($B$1:H42)),"")</f>
        <v/>
      </c>
      <c r="I190" s="70"/>
      <c r="J190" s="70"/>
      <c r="K190" s="146" t="str" cm="1">
        <f t="array" ref="K190">IFERROR(INDEX($K$12:$M$111,(SMALL(IF(INDEX($K$12:$M$111,,$A$149)=$A$146,MATCH(ROW($K$12:$K$111),ROW($K$12:$K$111)),""),ROWS($B$1:B42))),COLUMNS($B$1:B42)),"")</f>
        <v/>
      </c>
      <c r="L190" s="146" t="str" cm="1">
        <f t="array" ref="L190">IFERROR(INDEX($K$12:$M$111,(SMALL(IF(INDEX($K$12:$M$111,,$A$149)=$A$146,MATCH(ROW($K$12:$K$111),ROW($K$12:$K$111)),""),ROWS($B$1:C42))),COLUMNS($B$1:C42)),"")</f>
        <v/>
      </c>
      <c r="M190" s="146" t="str" cm="1">
        <f t="array" ref="M190">IFERROR(INDEX($K$12:$M$111,(SMALL(IF(INDEX($K$12:$M$111,,$A$149)=$A$146,MATCH(ROW($K$12:$K$111),ROW($K$12:$K$111)),""),ROWS($B$1:D42))),COLUMNS($B$1:D42)),"")</f>
        <v/>
      </c>
      <c r="P190" s="70" t="str" cm="1">
        <f t="array" ref="P190">IFERROR(INDEX($P$12:$R$111,(SMALL(IF(INDEX($P$12:$R$111,,$A$149)=$A$146,MATCH(ROW($P$12:$P$111),ROW($P$12:$P$111)),""),ROWS($B$1:B42))),COLUMNS($B$1:B42)),"")</f>
        <v/>
      </c>
      <c r="Q190" s="70" t="str" cm="1">
        <f t="array" ref="Q190">IFERROR(INDEX($P$12:$R$111,(SMALL(IF(INDEX($P$12:$R$111,,$A$149)=$A$146,MATCH(ROW($P$12:$P$111),ROW($P$12:$P$111)),""),ROWS($B$1:C42))),COLUMNS($B$1:C42)),"")</f>
        <v/>
      </c>
      <c r="R190" s="70" t="str" cm="1">
        <f t="array" ref="R190">IFERROR(INDEX($P$12:$R$111,(SMALL(IF(INDEX($P$12:$R$111,,$A$149)=$A$146,MATCH(ROW($P$12:$P$111),ROW($P$12:$P$111)),""),ROWS($B$1:D42))),COLUMNS($B$1:D42)),"")</f>
        <v/>
      </c>
    </row>
    <row r="191" spans="1:18" x14ac:dyDescent="0.3">
      <c r="A191">
        <v>43</v>
      </c>
      <c r="B191" s="70" t="str" cm="1">
        <f t="array" ref="B191">IFERROR(INDEX($B$12:$H$111,(SMALL(IF(INDEX($B$12:$H$111,,$A$149)=$A$146,MATCH(ROW($B$12:$B$111),ROW($B$12:$B$111)),""),ROWS($B$1:B43))),COLUMNS($B$1:B43)),"")</f>
        <v/>
      </c>
      <c r="C191" s="70" t="str" cm="1">
        <f t="array" ref="C191">IFERROR(INDEX($B$12:$H$111,(SMALL(IF(INDEX($B$12:$H$111,,$A$149)=$A$146,MATCH(ROW($B$12:$B$111),ROW($B$12:$B$111)),""),ROWS($B$1:C43))),COLUMNS($B$1:C43)),"")</f>
        <v/>
      </c>
      <c r="D191" s="70" t="str" cm="1">
        <f t="array" ref="D191">IFERROR(INDEX($B$12:$H$111,(SMALL(IF(INDEX($B$12:$H$111,,$A$149)=$A$146,MATCH(ROW($B$12:$B$111),ROW($B$12:$B$111)),""),ROWS($B$1:D43))),COLUMNS($B$1:D43)),"")</f>
        <v/>
      </c>
      <c r="E191" s="70" t="str" cm="1">
        <f t="array" ref="E191">IFERROR(INDEX($B$12:$H$111,(SMALL(IF(INDEX($B$12:$H$111,,$A$149)=$A$146,MATCH(ROW($B$12:$B$111),ROW($B$12:$B$111)),""),ROWS($B$1:E43))),COLUMNS($B$1:E43)),"")</f>
        <v/>
      </c>
      <c r="F191" s="70" t="str" cm="1">
        <f t="array" ref="F191">IFERROR(INDEX($B$12:$H$111,(SMALL(IF(INDEX($B$12:$H$111,,$A$149)=$A$146,MATCH(ROW($B$12:$B$111),ROW($B$12:$B$111)),""),ROWS($B$1:F43))),COLUMNS($B$1:F43)),"")</f>
        <v/>
      </c>
      <c r="G191" s="70" t="str" cm="1">
        <f t="array" ref="G191">IFERROR(INDEX($B$12:$H$111,(SMALL(IF(INDEX($B$12:$H$111,,$A$149)=$A$146,MATCH(ROW($B$12:$B$111),ROW($B$12:$B$111)),""),ROWS($B$1:G43))),COLUMNS($B$1:G43)),"")</f>
        <v/>
      </c>
      <c r="H191" s="70" t="str" cm="1">
        <f t="array" ref="H191">IFERROR(INDEX($B$12:$H$111,(SMALL(IF(INDEX($B$12:$H$111,,$A$149)=$A$146,MATCH(ROW($B$12:$B$111),ROW($B$12:$B$111)),""),ROWS($B$1:H43))),COLUMNS($B$1:H43)),"")</f>
        <v/>
      </c>
      <c r="I191" s="70"/>
      <c r="J191" s="70"/>
      <c r="K191" s="146" t="str" cm="1">
        <f t="array" ref="K191">IFERROR(INDEX($K$12:$M$111,(SMALL(IF(INDEX($K$12:$M$111,,$A$149)=$A$146,MATCH(ROW($K$12:$K$111),ROW($K$12:$K$111)),""),ROWS($B$1:B43))),COLUMNS($B$1:B43)),"")</f>
        <v/>
      </c>
      <c r="L191" s="146" t="str" cm="1">
        <f t="array" ref="L191">IFERROR(INDEX($K$12:$M$111,(SMALL(IF(INDEX($K$12:$M$111,,$A$149)=$A$146,MATCH(ROW($K$12:$K$111),ROW($K$12:$K$111)),""),ROWS($B$1:C43))),COLUMNS($B$1:C43)),"")</f>
        <v/>
      </c>
      <c r="M191" s="146" t="str" cm="1">
        <f t="array" ref="M191">IFERROR(INDEX($K$12:$M$111,(SMALL(IF(INDEX($K$12:$M$111,,$A$149)=$A$146,MATCH(ROW($K$12:$K$111),ROW($K$12:$K$111)),""),ROWS($B$1:D43))),COLUMNS($B$1:D43)),"")</f>
        <v/>
      </c>
      <c r="P191" s="70" t="str" cm="1">
        <f t="array" ref="P191">IFERROR(INDEX($P$12:$R$111,(SMALL(IF(INDEX($P$12:$R$111,,$A$149)=$A$146,MATCH(ROW($P$12:$P$111),ROW($P$12:$P$111)),""),ROWS($B$1:B43))),COLUMNS($B$1:B43)),"")</f>
        <v/>
      </c>
      <c r="Q191" s="70" t="str" cm="1">
        <f t="array" ref="Q191">IFERROR(INDEX($P$12:$R$111,(SMALL(IF(INDEX($P$12:$R$111,,$A$149)=$A$146,MATCH(ROW($P$12:$P$111),ROW($P$12:$P$111)),""),ROWS($B$1:C43))),COLUMNS($B$1:C43)),"")</f>
        <v/>
      </c>
      <c r="R191" s="70" t="str" cm="1">
        <f t="array" ref="R191">IFERROR(INDEX($P$12:$R$111,(SMALL(IF(INDEX($P$12:$R$111,,$A$149)=$A$146,MATCH(ROW($P$12:$P$111),ROW($P$12:$P$111)),""),ROWS($B$1:D43))),COLUMNS($B$1:D43)),"")</f>
        <v/>
      </c>
    </row>
    <row r="192" spans="1:18" x14ac:dyDescent="0.3">
      <c r="A192">
        <v>44</v>
      </c>
      <c r="B192" s="70" t="str" cm="1">
        <f t="array" ref="B192">IFERROR(INDEX($B$12:$H$111,(SMALL(IF(INDEX($B$12:$H$111,,$A$149)=$A$146,MATCH(ROW($B$12:$B$111),ROW($B$12:$B$111)),""),ROWS($B$1:B44))),COLUMNS($B$1:B44)),"")</f>
        <v/>
      </c>
      <c r="C192" s="70" t="str" cm="1">
        <f t="array" ref="C192">IFERROR(INDEX($B$12:$H$111,(SMALL(IF(INDEX($B$12:$H$111,,$A$149)=$A$146,MATCH(ROW($B$12:$B$111),ROW($B$12:$B$111)),""),ROWS($B$1:C44))),COLUMNS($B$1:C44)),"")</f>
        <v/>
      </c>
      <c r="D192" s="70" t="str" cm="1">
        <f t="array" ref="D192">IFERROR(INDEX($B$12:$H$111,(SMALL(IF(INDEX($B$12:$H$111,,$A$149)=$A$146,MATCH(ROW($B$12:$B$111),ROW($B$12:$B$111)),""),ROWS($B$1:D44))),COLUMNS($B$1:D44)),"")</f>
        <v/>
      </c>
      <c r="E192" s="70" t="str" cm="1">
        <f t="array" ref="E192">IFERROR(INDEX($B$12:$H$111,(SMALL(IF(INDEX($B$12:$H$111,,$A$149)=$A$146,MATCH(ROW($B$12:$B$111),ROW($B$12:$B$111)),""),ROWS($B$1:E44))),COLUMNS($B$1:E44)),"")</f>
        <v/>
      </c>
      <c r="F192" s="70" t="str" cm="1">
        <f t="array" ref="F192">IFERROR(INDEX($B$12:$H$111,(SMALL(IF(INDEX($B$12:$H$111,,$A$149)=$A$146,MATCH(ROW($B$12:$B$111),ROW($B$12:$B$111)),""),ROWS($B$1:F44))),COLUMNS($B$1:F44)),"")</f>
        <v/>
      </c>
      <c r="G192" s="70" t="str" cm="1">
        <f t="array" ref="G192">IFERROR(INDEX($B$12:$H$111,(SMALL(IF(INDEX($B$12:$H$111,,$A$149)=$A$146,MATCH(ROW($B$12:$B$111),ROW($B$12:$B$111)),""),ROWS($B$1:G44))),COLUMNS($B$1:G44)),"")</f>
        <v/>
      </c>
      <c r="H192" s="70" t="str" cm="1">
        <f t="array" ref="H192">IFERROR(INDEX($B$12:$H$111,(SMALL(IF(INDEX($B$12:$H$111,,$A$149)=$A$146,MATCH(ROW($B$12:$B$111),ROW($B$12:$B$111)),""),ROWS($B$1:H44))),COLUMNS($B$1:H44)),"")</f>
        <v/>
      </c>
      <c r="I192" s="70"/>
      <c r="J192" s="70"/>
      <c r="K192" s="146" t="str" cm="1">
        <f t="array" ref="K192">IFERROR(INDEX($K$12:$M$111,(SMALL(IF(INDEX($K$12:$M$111,,$A$149)=$A$146,MATCH(ROW($K$12:$K$111),ROW($K$12:$K$111)),""),ROWS($B$1:B44))),COLUMNS($B$1:B44)),"")</f>
        <v/>
      </c>
      <c r="L192" s="146" t="str" cm="1">
        <f t="array" ref="L192">IFERROR(INDEX($K$12:$M$111,(SMALL(IF(INDEX($K$12:$M$111,,$A$149)=$A$146,MATCH(ROW($K$12:$K$111),ROW($K$12:$K$111)),""),ROWS($B$1:C44))),COLUMNS($B$1:C44)),"")</f>
        <v/>
      </c>
      <c r="M192" s="146" t="str" cm="1">
        <f t="array" ref="M192">IFERROR(INDEX($K$12:$M$111,(SMALL(IF(INDEX($K$12:$M$111,,$A$149)=$A$146,MATCH(ROW($K$12:$K$111),ROW($K$12:$K$111)),""),ROWS($B$1:D44))),COLUMNS($B$1:D44)),"")</f>
        <v/>
      </c>
      <c r="P192" s="70" t="str" cm="1">
        <f t="array" ref="P192">IFERROR(INDEX($P$12:$R$111,(SMALL(IF(INDEX($P$12:$R$111,,$A$149)=$A$146,MATCH(ROW($P$12:$P$111),ROW($P$12:$P$111)),""),ROWS($B$1:B44))),COLUMNS($B$1:B44)),"")</f>
        <v/>
      </c>
      <c r="Q192" s="70" t="str" cm="1">
        <f t="array" ref="Q192">IFERROR(INDEX($P$12:$R$111,(SMALL(IF(INDEX($P$12:$R$111,,$A$149)=$A$146,MATCH(ROW($P$12:$P$111),ROW($P$12:$P$111)),""),ROWS($B$1:C44))),COLUMNS($B$1:C44)),"")</f>
        <v/>
      </c>
      <c r="R192" s="70" t="str" cm="1">
        <f t="array" ref="R192">IFERROR(INDEX($P$12:$R$111,(SMALL(IF(INDEX($P$12:$R$111,,$A$149)=$A$146,MATCH(ROW($P$12:$P$111),ROW($P$12:$P$111)),""),ROWS($B$1:D44))),COLUMNS($B$1:D44)),"")</f>
        <v/>
      </c>
    </row>
    <row r="193" spans="1:18" x14ac:dyDescent="0.3">
      <c r="A193">
        <v>45</v>
      </c>
      <c r="B193" s="70" t="str" cm="1">
        <f t="array" ref="B193">IFERROR(INDEX($B$12:$H$111,(SMALL(IF(INDEX($B$12:$H$111,,$A$149)=$A$146,MATCH(ROW($B$12:$B$111),ROW($B$12:$B$111)),""),ROWS($B$1:B45))),COLUMNS($B$1:B45)),"")</f>
        <v/>
      </c>
      <c r="C193" s="70" t="str" cm="1">
        <f t="array" ref="C193">IFERROR(INDEX($B$12:$H$111,(SMALL(IF(INDEX($B$12:$H$111,,$A$149)=$A$146,MATCH(ROW($B$12:$B$111),ROW($B$12:$B$111)),""),ROWS($B$1:C45))),COLUMNS($B$1:C45)),"")</f>
        <v/>
      </c>
      <c r="D193" s="70" t="str" cm="1">
        <f t="array" ref="D193">IFERROR(INDEX($B$12:$H$111,(SMALL(IF(INDEX($B$12:$H$111,,$A$149)=$A$146,MATCH(ROW($B$12:$B$111),ROW($B$12:$B$111)),""),ROWS($B$1:D45))),COLUMNS($B$1:D45)),"")</f>
        <v/>
      </c>
      <c r="E193" s="70" t="str" cm="1">
        <f t="array" ref="E193">IFERROR(INDEX($B$12:$H$111,(SMALL(IF(INDEX($B$12:$H$111,,$A$149)=$A$146,MATCH(ROW($B$12:$B$111),ROW($B$12:$B$111)),""),ROWS($B$1:E45))),COLUMNS($B$1:E45)),"")</f>
        <v/>
      </c>
      <c r="F193" s="70" t="str" cm="1">
        <f t="array" ref="F193">IFERROR(INDEX($B$12:$H$111,(SMALL(IF(INDEX($B$12:$H$111,,$A$149)=$A$146,MATCH(ROW($B$12:$B$111),ROW($B$12:$B$111)),""),ROWS($B$1:F45))),COLUMNS($B$1:F45)),"")</f>
        <v/>
      </c>
      <c r="G193" s="70" t="str" cm="1">
        <f t="array" ref="G193">IFERROR(INDEX($B$12:$H$111,(SMALL(IF(INDEX($B$12:$H$111,,$A$149)=$A$146,MATCH(ROW($B$12:$B$111),ROW($B$12:$B$111)),""),ROWS($B$1:G45))),COLUMNS($B$1:G45)),"")</f>
        <v/>
      </c>
      <c r="H193" s="70" t="str" cm="1">
        <f t="array" ref="H193">IFERROR(INDEX($B$12:$H$111,(SMALL(IF(INDEX($B$12:$H$111,,$A$149)=$A$146,MATCH(ROW($B$12:$B$111),ROW($B$12:$B$111)),""),ROWS($B$1:H45))),COLUMNS($B$1:H45)),"")</f>
        <v/>
      </c>
      <c r="I193" s="70"/>
      <c r="J193" s="70"/>
      <c r="K193" s="146" t="str" cm="1">
        <f t="array" ref="K193">IFERROR(INDEX($K$12:$M$111,(SMALL(IF(INDEX($K$12:$M$111,,$A$149)=$A$146,MATCH(ROW($K$12:$K$111),ROW($K$12:$K$111)),""),ROWS($B$1:B45))),COLUMNS($B$1:B45)),"")</f>
        <v/>
      </c>
      <c r="L193" s="146" t="str" cm="1">
        <f t="array" ref="L193">IFERROR(INDEX($K$12:$M$111,(SMALL(IF(INDEX($K$12:$M$111,,$A$149)=$A$146,MATCH(ROW($K$12:$K$111),ROW($K$12:$K$111)),""),ROWS($B$1:C45))),COLUMNS($B$1:C45)),"")</f>
        <v/>
      </c>
      <c r="M193" s="146" t="str" cm="1">
        <f t="array" ref="M193">IFERROR(INDEX($K$12:$M$111,(SMALL(IF(INDEX($K$12:$M$111,,$A$149)=$A$146,MATCH(ROW($K$12:$K$111),ROW($K$12:$K$111)),""),ROWS($B$1:D45))),COLUMNS($B$1:D45)),"")</f>
        <v/>
      </c>
      <c r="P193" s="70" t="str" cm="1">
        <f t="array" ref="P193">IFERROR(INDEX($P$12:$R$111,(SMALL(IF(INDEX($P$12:$R$111,,$A$149)=$A$146,MATCH(ROW($P$12:$P$111),ROW($P$12:$P$111)),""),ROWS($B$1:B45))),COLUMNS($B$1:B45)),"")</f>
        <v/>
      </c>
      <c r="Q193" s="70" t="str" cm="1">
        <f t="array" ref="Q193">IFERROR(INDEX($P$12:$R$111,(SMALL(IF(INDEX($P$12:$R$111,,$A$149)=$A$146,MATCH(ROW($P$12:$P$111),ROW($P$12:$P$111)),""),ROWS($B$1:C45))),COLUMNS($B$1:C45)),"")</f>
        <v/>
      </c>
      <c r="R193" s="70" t="str" cm="1">
        <f t="array" ref="R193">IFERROR(INDEX($P$12:$R$111,(SMALL(IF(INDEX($P$12:$R$111,,$A$149)=$A$146,MATCH(ROW($P$12:$P$111),ROW($P$12:$P$111)),""),ROWS($B$1:D45))),COLUMNS($B$1:D45)),"")</f>
        <v/>
      </c>
    </row>
    <row r="194" spans="1:18" x14ac:dyDescent="0.3">
      <c r="A194">
        <v>46</v>
      </c>
      <c r="B194" s="70" t="str" cm="1">
        <f t="array" ref="B194">IFERROR(INDEX($B$12:$H$111,(SMALL(IF(INDEX($B$12:$H$111,,$A$149)=$A$146,MATCH(ROW($B$12:$B$111),ROW($B$12:$B$111)),""),ROWS($B$1:B46))),COLUMNS($B$1:B46)),"")</f>
        <v/>
      </c>
      <c r="C194" s="70" t="str" cm="1">
        <f t="array" ref="C194">IFERROR(INDEX($B$12:$H$111,(SMALL(IF(INDEX($B$12:$H$111,,$A$149)=$A$146,MATCH(ROW($B$12:$B$111),ROW($B$12:$B$111)),""),ROWS($B$1:C46))),COLUMNS($B$1:C46)),"")</f>
        <v/>
      </c>
      <c r="D194" s="70" t="str" cm="1">
        <f t="array" ref="D194">IFERROR(INDEX($B$12:$H$111,(SMALL(IF(INDEX($B$12:$H$111,,$A$149)=$A$146,MATCH(ROW($B$12:$B$111),ROW($B$12:$B$111)),""),ROWS($B$1:D46))),COLUMNS($B$1:D46)),"")</f>
        <v/>
      </c>
      <c r="E194" s="70" t="str" cm="1">
        <f t="array" ref="E194">IFERROR(INDEX($B$12:$H$111,(SMALL(IF(INDEX($B$12:$H$111,,$A$149)=$A$146,MATCH(ROW($B$12:$B$111),ROW($B$12:$B$111)),""),ROWS($B$1:E46))),COLUMNS($B$1:E46)),"")</f>
        <v/>
      </c>
      <c r="F194" s="70" t="str" cm="1">
        <f t="array" ref="F194">IFERROR(INDEX($B$12:$H$111,(SMALL(IF(INDEX($B$12:$H$111,,$A$149)=$A$146,MATCH(ROW($B$12:$B$111),ROW($B$12:$B$111)),""),ROWS($B$1:F46))),COLUMNS($B$1:F46)),"")</f>
        <v/>
      </c>
      <c r="G194" s="70" t="str" cm="1">
        <f t="array" ref="G194">IFERROR(INDEX($B$12:$H$111,(SMALL(IF(INDEX($B$12:$H$111,,$A$149)=$A$146,MATCH(ROW($B$12:$B$111),ROW($B$12:$B$111)),""),ROWS($B$1:G46))),COLUMNS($B$1:G46)),"")</f>
        <v/>
      </c>
      <c r="H194" s="70" t="str" cm="1">
        <f t="array" ref="H194">IFERROR(INDEX($B$12:$H$111,(SMALL(IF(INDEX($B$12:$H$111,,$A$149)=$A$146,MATCH(ROW($B$12:$B$111),ROW($B$12:$B$111)),""),ROWS($B$1:H46))),COLUMNS($B$1:H46)),"")</f>
        <v/>
      </c>
      <c r="I194" s="70"/>
      <c r="J194" s="70"/>
      <c r="K194" s="146" t="str" cm="1">
        <f t="array" ref="K194">IFERROR(INDEX($K$12:$M$111,(SMALL(IF(INDEX($K$12:$M$111,,$A$149)=$A$146,MATCH(ROW($K$12:$K$111),ROW($K$12:$K$111)),""),ROWS($B$1:B46))),COLUMNS($B$1:B46)),"")</f>
        <v/>
      </c>
      <c r="L194" s="146" t="str" cm="1">
        <f t="array" ref="L194">IFERROR(INDEX($K$12:$M$111,(SMALL(IF(INDEX($K$12:$M$111,,$A$149)=$A$146,MATCH(ROW($K$12:$K$111),ROW($K$12:$K$111)),""),ROWS($B$1:C46))),COLUMNS($B$1:C46)),"")</f>
        <v/>
      </c>
      <c r="M194" s="146" t="str" cm="1">
        <f t="array" ref="M194">IFERROR(INDEX($K$12:$M$111,(SMALL(IF(INDEX($K$12:$M$111,,$A$149)=$A$146,MATCH(ROW($K$12:$K$111),ROW($K$12:$K$111)),""),ROWS($B$1:D46))),COLUMNS($B$1:D46)),"")</f>
        <v/>
      </c>
      <c r="P194" s="70" t="str" cm="1">
        <f t="array" ref="P194">IFERROR(INDEX($P$12:$R$111,(SMALL(IF(INDEX($P$12:$R$111,,$A$149)=$A$146,MATCH(ROW($P$12:$P$111),ROW($P$12:$P$111)),""),ROWS($B$1:B46))),COLUMNS($B$1:B46)),"")</f>
        <v/>
      </c>
      <c r="Q194" s="70" t="str" cm="1">
        <f t="array" ref="Q194">IFERROR(INDEX($P$12:$R$111,(SMALL(IF(INDEX($P$12:$R$111,,$A$149)=$A$146,MATCH(ROW($P$12:$P$111),ROW($P$12:$P$111)),""),ROWS($B$1:C46))),COLUMNS($B$1:C46)),"")</f>
        <v/>
      </c>
      <c r="R194" s="70" t="str" cm="1">
        <f t="array" ref="R194">IFERROR(INDEX($P$12:$R$111,(SMALL(IF(INDEX($P$12:$R$111,,$A$149)=$A$146,MATCH(ROW($P$12:$P$111),ROW($P$12:$P$111)),""),ROWS($B$1:D46))),COLUMNS($B$1:D46)),"")</f>
        <v/>
      </c>
    </row>
    <row r="195" spans="1:18" x14ac:dyDescent="0.3">
      <c r="A195">
        <v>47</v>
      </c>
      <c r="B195" s="70" t="str" cm="1">
        <f t="array" ref="B195">IFERROR(INDEX($B$12:$H$111,(SMALL(IF(INDEX($B$12:$H$111,,$A$149)=$A$146,MATCH(ROW($B$12:$B$111),ROW($B$12:$B$111)),""),ROWS($B$1:B47))),COLUMNS($B$1:B47)),"")</f>
        <v/>
      </c>
      <c r="C195" s="70" t="str" cm="1">
        <f t="array" ref="C195">IFERROR(INDEX($B$12:$H$111,(SMALL(IF(INDEX($B$12:$H$111,,$A$149)=$A$146,MATCH(ROW($B$12:$B$111),ROW($B$12:$B$111)),""),ROWS($B$1:C47))),COLUMNS($B$1:C47)),"")</f>
        <v/>
      </c>
      <c r="D195" s="70" t="str" cm="1">
        <f t="array" ref="D195">IFERROR(INDEX($B$12:$H$111,(SMALL(IF(INDEX($B$12:$H$111,,$A$149)=$A$146,MATCH(ROW($B$12:$B$111),ROW($B$12:$B$111)),""),ROWS($B$1:D47))),COLUMNS($B$1:D47)),"")</f>
        <v/>
      </c>
      <c r="E195" s="70" t="str" cm="1">
        <f t="array" ref="E195">IFERROR(INDEX($B$12:$H$111,(SMALL(IF(INDEX($B$12:$H$111,,$A$149)=$A$146,MATCH(ROW($B$12:$B$111),ROW($B$12:$B$111)),""),ROWS($B$1:E47))),COLUMNS($B$1:E47)),"")</f>
        <v/>
      </c>
      <c r="F195" s="70" t="str" cm="1">
        <f t="array" ref="F195">IFERROR(INDEX($B$12:$H$111,(SMALL(IF(INDEX($B$12:$H$111,,$A$149)=$A$146,MATCH(ROW($B$12:$B$111),ROW($B$12:$B$111)),""),ROWS($B$1:F47))),COLUMNS($B$1:F47)),"")</f>
        <v/>
      </c>
      <c r="G195" s="70" t="str" cm="1">
        <f t="array" ref="G195">IFERROR(INDEX($B$12:$H$111,(SMALL(IF(INDEX($B$12:$H$111,,$A$149)=$A$146,MATCH(ROW($B$12:$B$111),ROW($B$12:$B$111)),""),ROWS($B$1:G47))),COLUMNS($B$1:G47)),"")</f>
        <v/>
      </c>
      <c r="H195" s="70" t="str" cm="1">
        <f t="array" ref="H195">IFERROR(INDEX($B$12:$H$111,(SMALL(IF(INDEX($B$12:$H$111,,$A$149)=$A$146,MATCH(ROW($B$12:$B$111),ROW($B$12:$B$111)),""),ROWS($B$1:H47))),COLUMNS($B$1:H47)),"")</f>
        <v/>
      </c>
      <c r="I195" s="70"/>
      <c r="J195" s="70"/>
      <c r="K195" s="146" t="str" cm="1">
        <f t="array" ref="K195">IFERROR(INDEX($K$12:$M$111,(SMALL(IF(INDEX($K$12:$M$111,,$A$149)=$A$146,MATCH(ROW($K$12:$K$111),ROW($K$12:$K$111)),""),ROWS($B$1:B47))),COLUMNS($B$1:B47)),"")</f>
        <v/>
      </c>
      <c r="L195" s="146" t="str" cm="1">
        <f t="array" ref="L195">IFERROR(INDEX($K$12:$M$111,(SMALL(IF(INDEX($K$12:$M$111,,$A$149)=$A$146,MATCH(ROW($K$12:$K$111),ROW($K$12:$K$111)),""),ROWS($B$1:C47))),COLUMNS($B$1:C47)),"")</f>
        <v/>
      </c>
      <c r="M195" s="146" t="str" cm="1">
        <f t="array" ref="M195">IFERROR(INDEX($K$12:$M$111,(SMALL(IF(INDEX($K$12:$M$111,,$A$149)=$A$146,MATCH(ROW($K$12:$K$111),ROW($K$12:$K$111)),""),ROWS($B$1:D47))),COLUMNS($B$1:D47)),"")</f>
        <v/>
      </c>
      <c r="P195" s="70" t="str" cm="1">
        <f t="array" ref="P195">IFERROR(INDEX($P$12:$R$111,(SMALL(IF(INDEX($P$12:$R$111,,$A$149)=$A$146,MATCH(ROW($P$12:$P$111),ROW($P$12:$P$111)),""),ROWS($B$1:B47))),COLUMNS($B$1:B47)),"")</f>
        <v/>
      </c>
      <c r="Q195" s="70" t="str" cm="1">
        <f t="array" ref="Q195">IFERROR(INDEX($P$12:$R$111,(SMALL(IF(INDEX($P$12:$R$111,,$A$149)=$A$146,MATCH(ROW($P$12:$P$111),ROW($P$12:$P$111)),""),ROWS($B$1:C47))),COLUMNS($B$1:C47)),"")</f>
        <v/>
      </c>
      <c r="R195" s="70" t="str" cm="1">
        <f t="array" ref="R195">IFERROR(INDEX($P$12:$R$111,(SMALL(IF(INDEX($P$12:$R$111,,$A$149)=$A$146,MATCH(ROW($P$12:$P$111),ROW($P$12:$P$111)),""),ROWS($B$1:D47))),COLUMNS($B$1:D47)),"")</f>
        <v/>
      </c>
    </row>
    <row r="196" spans="1:18" x14ac:dyDescent="0.3">
      <c r="A196">
        <v>48</v>
      </c>
      <c r="B196" s="70" t="str" cm="1">
        <f t="array" ref="B196">IFERROR(INDEX($B$12:$H$111,(SMALL(IF(INDEX($B$12:$H$111,,$A$149)=$A$146,MATCH(ROW($B$12:$B$111),ROW($B$12:$B$111)),""),ROWS($B$1:B48))),COLUMNS($B$1:B48)),"")</f>
        <v/>
      </c>
      <c r="C196" s="70" t="str" cm="1">
        <f t="array" ref="C196">IFERROR(INDEX($B$12:$H$111,(SMALL(IF(INDEX($B$12:$H$111,,$A$149)=$A$146,MATCH(ROW($B$12:$B$111),ROW($B$12:$B$111)),""),ROWS($B$1:C48))),COLUMNS($B$1:C48)),"")</f>
        <v/>
      </c>
      <c r="D196" s="70" t="str" cm="1">
        <f t="array" ref="D196">IFERROR(INDEX($B$12:$H$111,(SMALL(IF(INDEX($B$12:$H$111,,$A$149)=$A$146,MATCH(ROW($B$12:$B$111),ROW($B$12:$B$111)),""),ROWS($B$1:D48))),COLUMNS($B$1:D48)),"")</f>
        <v/>
      </c>
      <c r="E196" s="70" t="str" cm="1">
        <f t="array" ref="E196">IFERROR(INDEX($B$12:$H$111,(SMALL(IF(INDEX($B$12:$H$111,,$A$149)=$A$146,MATCH(ROW($B$12:$B$111),ROW($B$12:$B$111)),""),ROWS($B$1:E48))),COLUMNS($B$1:E48)),"")</f>
        <v/>
      </c>
      <c r="F196" s="70" t="str" cm="1">
        <f t="array" ref="F196">IFERROR(INDEX($B$12:$H$111,(SMALL(IF(INDEX($B$12:$H$111,,$A$149)=$A$146,MATCH(ROW($B$12:$B$111),ROW($B$12:$B$111)),""),ROWS($B$1:F48))),COLUMNS($B$1:F48)),"")</f>
        <v/>
      </c>
      <c r="G196" s="70" t="str" cm="1">
        <f t="array" ref="G196">IFERROR(INDEX($B$12:$H$111,(SMALL(IF(INDEX($B$12:$H$111,,$A$149)=$A$146,MATCH(ROW($B$12:$B$111),ROW($B$12:$B$111)),""),ROWS($B$1:G48))),COLUMNS($B$1:G48)),"")</f>
        <v/>
      </c>
      <c r="H196" s="70" t="str" cm="1">
        <f t="array" ref="H196">IFERROR(INDEX($B$12:$H$111,(SMALL(IF(INDEX($B$12:$H$111,,$A$149)=$A$146,MATCH(ROW($B$12:$B$111),ROW($B$12:$B$111)),""),ROWS($B$1:H48))),COLUMNS($B$1:H48)),"")</f>
        <v/>
      </c>
      <c r="I196" s="70"/>
      <c r="J196" s="70"/>
      <c r="K196" s="146" t="str" cm="1">
        <f t="array" ref="K196">IFERROR(INDEX($K$12:$M$111,(SMALL(IF(INDEX($K$12:$M$111,,$A$149)=$A$146,MATCH(ROW($K$12:$K$111),ROW($K$12:$K$111)),""),ROWS($B$1:B48))),COLUMNS($B$1:B48)),"")</f>
        <v/>
      </c>
      <c r="L196" s="146" t="str" cm="1">
        <f t="array" ref="L196">IFERROR(INDEX($K$12:$M$111,(SMALL(IF(INDEX($K$12:$M$111,,$A$149)=$A$146,MATCH(ROW($K$12:$K$111),ROW($K$12:$K$111)),""),ROWS($B$1:C48))),COLUMNS($B$1:C48)),"")</f>
        <v/>
      </c>
      <c r="M196" s="146" t="str" cm="1">
        <f t="array" ref="M196">IFERROR(INDEX($K$12:$M$111,(SMALL(IF(INDEX($K$12:$M$111,,$A$149)=$A$146,MATCH(ROW($K$12:$K$111),ROW($K$12:$K$111)),""),ROWS($B$1:D48))),COLUMNS($B$1:D48)),"")</f>
        <v/>
      </c>
      <c r="P196" s="70" t="str" cm="1">
        <f t="array" ref="P196">IFERROR(INDEX($P$12:$R$111,(SMALL(IF(INDEX($P$12:$R$111,,$A$149)=$A$146,MATCH(ROW($P$12:$P$111),ROW($P$12:$P$111)),""),ROWS($B$1:B48))),COLUMNS($B$1:B48)),"")</f>
        <v/>
      </c>
      <c r="Q196" s="70" t="str" cm="1">
        <f t="array" ref="Q196">IFERROR(INDEX($P$12:$R$111,(SMALL(IF(INDEX($P$12:$R$111,,$A$149)=$A$146,MATCH(ROW($P$12:$P$111),ROW($P$12:$P$111)),""),ROWS($B$1:C48))),COLUMNS($B$1:C48)),"")</f>
        <v/>
      </c>
      <c r="R196" s="70" t="str" cm="1">
        <f t="array" ref="R196">IFERROR(INDEX($P$12:$R$111,(SMALL(IF(INDEX($P$12:$R$111,,$A$149)=$A$146,MATCH(ROW($P$12:$P$111),ROW($P$12:$P$111)),""),ROWS($B$1:D48))),COLUMNS($B$1:D48)),"")</f>
        <v/>
      </c>
    </row>
    <row r="197" spans="1:18" x14ac:dyDescent="0.3">
      <c r="A197">
        <v>49</v>
      </c>
      <c r="B197" s="70" t="str" cm="1">
        <f t="array" ref="B197">IFERROR(INDEX($B$12:$H$111,(SMALL(IF(INDEX($B$12:$H$111,,$A$149)=$A$146,MATCH(ROW($B$12:$B$111),ROW($B$12:$B$111)),""),ROWS($B$1:B49))),COLUMNS($B$1:B49)),"")</f>
        <v/>
      </c>
      <c r="C197" s="70" t="str" cm="1">
        <f t="array" ref="C197">IFERROR(INDEX($B$12:$H$111,(SMALL(IF(INDEX($B$12:$H$111,,$A$149)=$A$146,MATCH(ROW($B$12:$B$111),ROW($B$12:$B$111)),""),ROWS($B$1:C49))),COLUMNS($B$1:C49)),"")</f>
        <v/>
      </c>
      <c r="D197" s="70" t="str" cm="1">
        <f t="array" ref="D197">IFERROR(INDEX($B$12:$H$111,(SMALL(IF(INDEX($B$12:$H$111,,$A$149)=$A$146,MATCH(ROW($B$12:$B$111),ROW($B$12:$B$111)),""),ROWS($B$1:D49))),COLUMNS($B$1:D49)),"")</f>
        <v/>
      </c>
      <c r="E197" s="70" t="str" cm="1">
        <f t="array" ref="E197">IFERROR(INDEX($B$12:$H$111,(SMALL(IF(INDEX($B$12:$H$111,,$A$149)=$A$146,MATCH(ROW($B$12:$B$111),ROW($B$12:$B$111)),""),ROWS($B$1:E49))),COLUMNS($B$1:E49)),"")</f>
        <v/>
      </c>
      <c r="F197" s="70" t="str" cm="1">
        <f t="array" ref="F197">IFERROR(INDEX($B$12:$H$111,(SMALL(IF(INDEX($B$12:$H$111,,$A$149)=$A$146,MATCH(ROW($B$12:$B$111),ROW($B$12:$B$111)),""),ROWS($B$1:F49))),COLUMNS($B$1:F49)),"")</f>
        <v/>
      </c>
      <c r="G197" s="70" t="str" cm="1">
        <f t="array" ref="G197">IFERROR(INDEX($B$12:$H$111,(SMALL(IF(INDEX($B$12:$H$111,,$A$149)=$A$146,MATCH(ROW($B$12:$B$111),ROW($B$12:$B$111)),""),ROWS($B$1:G49))),COLUMNS($B$1:G49)),"")</f>
        <v/>
      </c>
      <c r="H197" s="70" t="str" cm="1">
        <f t="array" ref="H197">IFERROR(INDEX($B$12:$H$111,(SMALL(IF(INDEX($B$12:$H$111,,$A$149)=$A$146,MATCH(ROW($B$12:$B$111),ROW($B$12:$B$111)),""),ROWS($B$1:H49))),COLUMNS($B$1:H49)),"")</f>
        <v/>
      </c>
      <c r="I197" s="70"/>
      <c r="J197" s="70"/>
      <c r="K197" s="146" t="str" cm="1">
        <f t="array" ref="K197">IFERROR(INDEX($K$12:$M$111,(SMALL(IF(INDEX($K$12:$M$111,,$A$149)=$A$146,MATCH(ROW($K$12:$K$111),ROW($K$12:$K$111)),""),ROWS($B$1:B49))),COLUMNS($B$1:B49)),"")</f>
        <v/>
      </c>
      <c r="L197" s="146" t="str" cm="1">
        <f t="array" ref="L197">IFERROR(INDEX($K$12:$M$111,(SMALL(IF(INDEX($K$12:$M$111,,$A$149)=$A$146,MATCH(ROW($K$12:$K$111),ROW($K$12:$K$111)),""),ROWS($B$1:C49))),COLUMNS($B$1:C49)),"")</f>
        <v/>
      </c>
      <c r="M197" s="146" t="str" cm="1">
        <f t="array" ref="M197">IFERROR(INDEX($K$12:$M$111,(SMALL(IF(INDEX($K$12:$M$111,,$A$149)=$A$146,MATCH(ROW($K$12:$K$111),ROW($K$12:$K$111)),""),ROWS($B$1:D49))),COLUMNS($B$1:D49)),"")</f>
        <v/>
      </c>
      <c r="P197" s="70" t="str" cm="1">
        <f t="array" ref="P197">IFERROR(INDEX($P$12:$R$111,(SMALL(IF(INDEX($P$12:$R$111,,$A$149)=$A$146,MATCH(ROW($P$12:$P$111),ROW($P$12:$P$111)),""),ROWS($B$1:B49))),COLUMNS($B$1:B49)),"")</f>
        <v/>
      </c>
      <c r="Q197" s="70" t="str" cm="1">
        <f t="array" ref="Q197">IFERROR(INDEX($P$12:$R$111,(SMALL(IF(INDEX($P$12:$R$111,,$A$149)=$A$146,MATCH(ROW($P$12:$P$111),ROW($P$12:$P$111)),""),ROWS($B$1:C49))),COLUMNS($B$1:C49)),"")</f>
        <v/>
      </c>
      <c r="R197" s="70" t="str" cm="1">
        <f t="array" ref="R197">IFERROR(INDEX($P$12:$R$111,(SMALL(IF(INDEX($P$12:$R$111,,$A$149)=$A$146,MATCH(ROW($P$12:$P$111),ROW($P$12:$P$111)),""),ROWS($B$1:D49))),COLUMNS($B$1:D49)),"")</f>
        <v/>
      </c>
    </row>
    <row r="198" spans="1:18" x14ac:dyDescent="0.3">
      <c r="A198">
        <v>50</v>
      </c>
      <c r="B198" s="70" t="str" cm="1">
        <f t="array" ref="B198">IFERROR(INDEX($B$12:$H$111,(SMALL(IF(INDEX($B$12:$H$111,,$A$149)=$A$146,MATCH(ROW($B$12:$B$111),ROW($B$12:$B$111)),""),ROWS($B$1:B50))),COLUMNS($B$1:B50)),"")</f>
        <v/>
      </c>
      <c r="C198" s="70" t="str" cm="1">
        <f t="array" ref="C198">IFERROR(INDEX($B$12:$H$111,(SMALL(IF(INDEX($B$12:$H$111,,$A$149)=$A$146,MATCH(ROW($B$12:$B$111),ROW($B$12:$B$111)),""),ROWS($B$1:C50))),COLUMNS($B$1:C50)),"")</f>
        <v/>
      </c>
      <c r="D198" s="70" t="str" cm="1">
        <f t="array" ref="D198">IFERROR(INDEX($B$12:$H$111,(SMALL(IF(INDEX($B$12:$H$111,,$A$149)=$A$146,MATCH(ROW($B$12:$B$111),ROW($B$12:$B$111)),""),ROWS($B$1:D50))),COLUMNS($B$1:D50)),"")</f>
        <v/>
      </c>
      <c r="E198" s="70" t="str" cm="1">
        <f t="array" ref="E198">IFERROR(INDEX($B$12:$H$111,(SMALL(IF(INDEX($B$12:$H$111,,$A$149)=$A$146,MATCH(ROW($B$12:$B$111),ROW($B$12:$B$111)),""),ROWS($B$1:E50))),COLUMNS($B$1:E50)),"")</f>
        <v/>
      </c>
      <c r="F198" s="70" t="str" cm="1">
        <f t="array" ref="F198">IFERROR(INDEX($B$12:$H$111,(SMALL(IF(INDEX($B$12:$H$111,,$A$149)=$A$146,MATCH(ROW($B$12:$B$111),ROW($B$12:$B$111)),""),ROWS($B$1:F50))),COLUMNS($B$1:F50)),"")</f>
        <v/>
      </c>
      <c r="G198" s="70" t="str" cm="1">
        <f t="array" ref="G198">IFERROR(INDEX($B$12:$H$111,(SMALL(IF(INDEX($B$12:$H$111,,$A$149)=$A$146,MATCH(ROW($B$12:$B$111),ROW($B$12:$B$111)),""),ROWS($B$1:G50))),COLUMNS($B$1:G50)),"")</f>
        <v/>
      </c>
      <c r="H198" s="70" t="str" cm="1">
        <f t="array" ref="H198">IFERROR(INDEX($B$12:$H$111,(SMALL(IF(INDEX($B$12:$H$111,,$A$149)=$A$146,MATCH(ROW($B$12:$B$111),ROW($B$12:$B$111)),""),ROWS($B$1:H50))),COLUMNS($B$1:H50)),"")</f>
        <v/>
      </c>
      <c r="I198" s="70"/>
      <c r="J198" s="70"/>
      <c r="K198" s="146" t="str" cm="1">
        <f t="array" ref="K198">IFERROR(INDEX($K$12:$M$111,(SMALL(IF(INDEX($K$12:$M$111,,$A$149)=$A$146,MATCH(ROW($K$12:$K$111),ROW($K$12:$K$111)),""),ROWS($B$1:B50))),COLUMNS($B$1:B50)),"")</f>
        <v/>
      </c>
      <c r="L198" s="146" t="str" cm="1">
        <f t="array" ref="L198">IFERROR(INDEX($K$12:$M$111,(SMALL(IF(INDEX($K$12:$M$111,,$A$149)=$A$146,MATCH(ROW($K$12:$K$111),ROW($K$12:$K$111)),""),ROWS($B$1:C50))),COLUMNS($B$1:C50)),"")</f>
        <v/>
      </c>
      <c r="M198" s="146" t="str" cm="1">
        <f t="array" ref="M198">IFERROR(INDEX($K$12:$M$111,(SMALL(IF(INDEX($K$12:$M$111,,$A$149)=$A$146,MATCH(ROW($K$12:$K$111),ROW($K$12:$K$111)),""),ROWS($B$1:D50))),COLUMNS($B$1:D50)),"")</f>
        <v/>
      </c>
      <c r="P198" s="70" t="str" cm="1">
        <f t="array" ref="P198">IFERROR(INDEX($P$12:$R$111,(SMALL(IF(INDEX($P$12:$R$111,,$A$149)=$A$146,MATCH(ROW($P$12:$P$111),ROW($P$12:$P$111)),""),ROWS($B$1:B50))),COLUMNS($B$1:B50)),"")</f>
        <v/>
      </c>
      <c r="Q198" s="70" t="str" cm="1">
        <f t="array" ref="Q198">IFERROR(INDEX($P$12:$R$111,(SMALL(IF(INDEX($P$12:$R$111,,$A$149)=$A$146,MATCH(ROW($P$12:$P$111),ROW($P$12:$P$111)),""),ROWS($B$1:C50))),COLUMNS($B$1:C50)),"")</f>
        <v/>
      </c>
      <c r="R198" s="70" t="str" cm="1">
        <f t="array" ref="R198">IFERROR(INDEX($P$12:$R$111,(SMALL(IF(INDEX($P$12:$R$111,,$A$149)=$A$146,MATCH(ROW($P$12:$P$111),ROW($P$12:$P$111)),""),ROWS($B$1:D50))),COLUMNS($B$1:D50)),"")</f>
        <v/>
      </c>
    </row>
    <row r="199" spans="1:18" x14ac:dyDescent="0.3">
      <c r="A199">
        <v>51</v>
      </c>
      <c r="B199" s="70" t="str" cm="1">
        <f t="array" ref="B199">IFERROR(INDEX($B$12:$H$111,(SMALL(IF(INDEX($B$12:$H$111,,$A$149)=$A$146,MATCH(ROW($B$12:$B$111),ROW($B$12:$B$111)),""),ROWS($B$1:B51))),COLUMNS($B$1:B51)),"")</f>
        <v/>
      </c>
      <c r="C199" s="70" t="str" cm="1">
        <f t="array" ref="C199">IFERROR(INDEX($B$12:$H$111,(SMALL(IF(INDEX($B$12:$H$111,,$A$149)=$A$146,MATCH(ROW($B$12:$B$111),ROW($B$12:$B$111)),""),ROWS($B$1:C51))),COLUMNS($B$1:C51)),"")</f>
        <v/>
      </c>
      <c r="D199" s="70" t="str" cm="1">
        <f t="array" ref="D199">IFERROR(INDEX($B$12:$H$111,(SMALL(IF(INDEX($B$12:$H$111,,$A$149)=$A$146,MATCH(ROW($B$12:$B$111),ROW($B$12:$B$111)),""),ROWS($B$1:D51))),COLUMNS($B$1:D51)),"")</f>
        <v/>
      </c>
      <c r="E199" s="70" t="str" cm="1">
        <f t="array" ref="E199">IFERROR(INDEX($B$12:$H$111,(SMALL(IF(INDEX($B$12:$H$111,,$A$149)=$A$146,MATCH(ROW($B$12:$B$111),ROW($B$12:$B$111)),""),ROWS($B$1:E51))),COLUMNS($B$1:E51)),"")</f>
        <v/>
      </c>
      <c r="F199" s="70" t="str" cm="1">
        <f t="array" ref="F199">IFERROR(INDEX($B$12:$H$111,(SMALL(IF(INDEX($B$12:$H$111,,$A$149)=$A$146,MATCH(ROW($B$12:$B$111),ROW($B$12:$B$111)),""),ROWS($B$1:F51))),COLUMNS($B$1:F51)),"")</f>
        <v/>
      </c>
      <c r="G199" s="70" t="str" cm="1">
        <f t="array" ref="G199">IFERROR(INDEX($B$12:$H$111,(SMALL(IF(INDEX($B$12:$H$111,,$A$149)=$A$146,MATCH(ROW($B$12:$B$111),ROW($B$12:$B$111)),""),ROWS($B$1:G51))),COLUMNS($B$1:G51)),"")</f>
        <v/>
      </c>
      <c r="H199" s="70" t="str" cm="1">
        <f t="array" ref="H199">IFERROR(INDEX($B$12:$H$111,(SMALL(IF(INDEX($B$12:$H$111,,$A$149)=$A$146,MATCH(ROW($B$12:$B$111),ROW($B$12:$B$111)),""),ROWS($B$1:H51))),COLUMNS($B$1:H51)),"")</f>
        <v/>
      </c>
      <c r="I199" s="70"/>
      <c r="J199" s="70"/>
      <c r="K199" s="146" t="str" cm="1">
        <f t="array" ref="K199">IFERROR(INDEX($K$12:$M$111,(SMALL(IF(INDEX($K$12:$M$111,,$A$149)=$A$146,MATCH(ROW($K$12:$K$111),ROW($K$12:$K$111)),""),ROWS($B$1:B51))),COLUMNS($B$1:B51)),"")</f>
        <v/>
      </c>
      <c r="L199" s="146" t="str" cm="1">
        <f t="array" ref="L199">IFERROR(INDEX($K$12:$M$111,(SMALL(IF(INDEX($K$12:$M$111,,$A$149)=$A$146,MATCH(ROW($K$12:$K$111),ROW($K$12:$K$111)),""),ROWS($B$1:C51))),COLUMNS($B$1:C51)),"")</f>
        <v/>
      </c>
      <c r="M199" s="146" t="str" cm="1">
        <f t="array" ref="M199">IFERROR(INDEX($K$12:$M$111,(SMALL(IF(INDEX($K$12:$M$111,,$A$149)=$A$146,MATCH(ROW($K$12:$K$111),ROW($K$12:$K$111)),""),ROWS($B$1:D51))),COLUMNS($B$1:D51)),"")</f>
        <v/>
      </c>
      <c r="P199" s="70" t="str" cm="1">
        <f t="array" ref="P199">IFERROR(INDEX($P$12:$R$111,(SMALL(IF(INDEX($P$12:$R$111,,$A$149)=$A$146,MATCH(ROW($P$12:$P$111),ROW($P$12:$P$111)),""),ROWS($B$1:B51))),COLUMNS($B$1:B51)),"")</f>
        <v/>
      </c>
      <c r="Q199" s="70" t="str" cm="1">
        <f t="array" ref="Q199">IFERROR(INDEX($P$12:$R$111,(SMALL(IF(INDEX($P$12:$R$111,,$A$149)=$A$146,MATCH(ROW($P$12:$P$111),ROW($P$12:$P$111)),""),ROWS($B$1:C51))),COLUMNS($B$1:C51)),"")</f>
        <v/>
      </c>
      <c r="R199" s="70" t="str" cm="1">
        <f t="array" ref="R199">IFERROR(INDEX($P$12:$R$111,(SMALL(IF(INDEX($P$12:$R$111,,$A$149)=$A$146,MATCH(ROW($P$12:$P$111),ROW($P$12:$P$111)),""),ROWS($B$1:D51))),COLUMNS($B$1:D51)),"")</f>
        <v/>
      </c>
    </row>
    <row r="200" spans="1:18" x14ac:dyDescent="0.3">
      <c r="A200">
        <v>52</v>
      </c>
      <c r="B200" s="70" t="str" cm="1">
        <f t="array" ref="B200">IFERROR(INDEX($B$12:$H$111,(SMALL(IF(INDEX($B$12:$H$111,,$A$149)=$A$146,MATCH(ROW($B$12:$B$111),ROW($B$12:$B$111)),""),ROWS($B$1:B52))),COLUMNS($B$1:B52)),"")</f>
        <v/>
      </c>
      <c r="C200" s="70" t="str" cm="1">
        <f t="array" ref="C200">IFERROR(INDEX($B$12:$H$111,(SMALL(IF(INDEX($B$12:$H$111,,$A$149)=$A$146,MATCH(ROW($B$12:$B$111),ROW($B$12:$B$111)),""),ROWS($B$1:C52))),COLUMNS($B$1:C52)),"")</f>
        <v/>
      </c>
      <c r="D200" s="70" t="str" cm="1">
        <f t="array" ref="D200">IFERROR(INDEX($B$12:$H$111,(SMALL(IF(INDEX($B$12:$H$111,,$A$149)=$A$146,MATCH(ROW($B$12:$B$111),ROW($B$12:$B$111)),""),ROWS($B$1:D52))),COLUMNS($B$1:D52)),"")</f>
        <v/>
      </c>
      <c r="E200" s="70" t="str" cm="1">
        <f t="array" ref="E200">IFERROR(INDEX($B$12:$H$111,(SMALL(IF(INDEX($B$12:$H$111,,$A$149)=$A$146,MATCH(ROW($B$12:$B$111),ROW($B$12:$B$111)),""),ROWS($B$1:E52))),COLUMNS($B$1:E52)),"")</f>
        <v/>
      </c>
      <c r="F200" s="70" t="str" cm="1">
        <f t="array" ref="F200">IFERROR(INDEX($B$12:$H$111,(SMALL(IF(INDEX($B$12:$H$111,,$A$149)=$A$146,MATCH(ROW($B$12:$B$111),ROW($B$12:$B$111)),""),ROWS($B$1:F52))),COLUMNS($B$1:F52)),"")</f>
        <v/>
      </c>
      <c r="G200" s="70" t="str" cm="1">
        <f t="array" ref="G200">IFERROR(INDEX($B$12:$H$111,(SMALL(IF(INDEX($B$12:$H$111,,$A$149)=$A$146,MATCH(ROW($B$12:$B$111),ROW($B$12:$B$111)),""),ROWS($B$1:G52))),COLUMNS($B$1:G52)),"")</f>
        <v/>
      </c>
      <c r="H200" s="70" t="str" cm="1">
        <f t="array" ref="H200">IFERROR(INDEX($B$12:$H$111,(SMALL(IF(INDEX($B$12:$H$111,,$A$149)=$A$146,MATCH(ROW($B$12:$B$111),ROW($B$12:$B$111)),""),ROWS($B$1:H52))),COLUMNS($B$1:H52)),"")</f>
        <v/>
      </c>
      <c r="I200" s="70"/>
      <c r="J200" s="70"/>
      <c r="K200" s="146" t="str" cm="1">
        <f t="array" ref="K200">IFERROR(INDEX($K$12:$M$111,(SMALL(IF(INDEX($K$12:$M$111,,$A$149)=$A$146,MATCH(ROW($K$12:$K$111),ROW($K$12:$K$111)),""),ROWS($B$1:B52))),COLUMNS($B$1:B52)),"")</f>
        <v/>
      </c>
      <c r="L200" s="146" t="str" cm="1">
        <f t="array" ref="L200">IFERROR(INDEX($K$12:$M$111,(SMALL(IF(INDEX($K$12:$M$111,,$A$149)=$A$146,MATCH(ROW($K$12:$K$111),ROW($K$12:$K$111)),""),ROWS($B$1:C52))),COLUMNS($B$1:C52)),"")</f>
        <v/>
      </c>
      <c r="M200" s="146" t="str" cm="1">
        <f t="array" ref="M200">IFERROR(INDEX($K$12:$M$111,(SMALL(IF(INDEX($K$12:$M$111,,$A$149)=$A$146,MATCH(ROW($K$12:$K$111),ROW($K$12:$K$111)),""),ROWS($B$1:D52))),COLUMNS($B$1:D52)),"")</f>
        <v/>
      </c>
      <c r="P200" s="70" t="str" cm="1">
        <f t="array" ref="P200">IFERROR(INDEX($P$12:$R$111,(SMALL(IF(INDEX($P$12:$R$111,,$A$149)=$A$146,MATCH(ROW($P$12:$P$111),ROW($P$12:$P$111)),""),ROWS($B$1:B52))),COLUMNS($B$1:B52)),"")</f>
        <v/>
      </c>
      <c r="Q200" s="70" t="str" cm="1">
        <f t="array" ref="Q200">IFERROR(INDEX($P$12:$R$111,(SMALL(IF(INDEX($P$12:$R$111,,$A$149)=$A$146,MATCH(ROW($P$12:$P$111),ROW($P$12:$P$111)),""),ROWS($B$1:C52))),COLUMNS($B$1:C52)),"")</f>
        <v/>
      </c>
      <c r="R200" s="70" t="str" cm="1">
        <f t="array" ref="R200">IFERROR(INDEX($P$12:$R$111,(SMALL(IF(INDEX($P$12:$R$111,,$A$149)=$A$146,MATCH(ROW($P$12:$P$111),ROW($P$12:$P$111)),""),ROWS($B$1:D52))),COLUMNS($B$1:D52)),"")</f>
        <v/>
      </c>
    </row>
    <row r="201" spans="1:18" x14ac:dyDescent="0.3">
      <c r="A201">
        <v>53</v>
      </c>
      <c r="B201" s="70" t="str" cm="1">
        <f t="array" ref="B201">IFERROR(INDEX($B$12:$H$111,(SMALL(IF(INDEX($B$12:$H$111,,$A$149)=$A$146,MATCH(ROW($B$12:$B$111),ROW($B$12:$B$111)),""),ROWS($B$1:B53))),COLUMNS($B$1:B53)),"")</f>
        <v/>
      </c>
      <c r="C201" s="70" t="str" cm="1">
        <f t="array" ref="C201">IFERROR(INDEX($B$12:$H$111,(SMALL(IF(INDEX($B$12:$H$111,,$A$149)=$A$146,MATCH(ROW($B$12:$B$111),ROW($B$12:$B$111)),""),ROWS($B$1:C53))),COLUMNS($B$1:C53)),"")</f>
        <v/>
      </c>
      <c r="D201" s="70" t="str" cm="1">
        <f t="array" ref="D201">IFERROR(INDEX($B$12:$H$111,(SMALL(IF(INDEX($B$12:$H$111,,$A$149)=$A$146,MATCH(ROW($B$12:$B$111),ROW($B$12:$B$111)),""),ROWS($B$1:D53))),COLUMNS($B$1:D53)),"")</f>
        <v/>
      </c>
      <c r="E201" s="70" t="str" cm="1">
        <f t="array" ref="E201">IFERROR(INDEX($B$12:$H$111,(SMALL(IF(INDEX($B$12:$H$111,,$A$149)=$A$146,MATCH(ROW($B$12:$B$111),ROW($B$12:$B$111)),""),ROWS($B$1:E53))),COLUMNS($B$1:E53)),"")</f>
        <v/>
      </c>
      <c r="F201" s="70" t="str" cm="1">
        <f t="array" ref="F201">IFERROR(INDEX($B$12:$H$111,(SMALL(IF(INDEX($B$12:$H$111,,$A$149)=$A$146,MATCH(ROW($B$12:$B$111),ROW($B$12:$B$111)),""),ROWS($B$1:F53))),COLUMNS($B$1:F53)),"")</f>
        <v/>
      </c>
      <c r="G201" s="70" t="str" cm="1">
        <f t="array" ref="G201">IFERROR(INDEX($B$12:$H$111,(SMALL(IF(INDEX($B$12:$H$111,,$A$149)=$A$146,MATCH(ROW($B$12:$B$111),ROW($B$12:$B$111)),""),ROWS($B$1:G53))),COLUMNS($B$1:G53)),"")</f>
        <v/>
      </c>
      <c r="H201" s="70" t="str" cm="1">
        <f t="array" ref="H201">IFERROR(INDEX($B$12:$H$111,(SMALL(IF(INDEX($B$12:$H$111,,$A$149)=$A$146,MATCH(ROW($B$12:$B$111),ROW($B$12:$B$111)),""),ROWS($B$1:H53))),COLUMNS($B$1:H53)),"")</f>
        <v/>
      </c>
      <c r="I201" s="70"/>
      <c r="J201" s="70"/>
      <c r="K201" s="146" t="str" cm="1">
        <f t="array" ref="K201">IFERROR(INDEX($K$12:$M$111,(SMALL(IF(INDEX($K$12:$M$111,,$A$149)=$A$146,MATCH(ROW($K$12:$K$111),ROW($K$12:$K$111)),""),ROWS($B$1:B53))),COLUMNS($B$1:B53)),"")</f>
        <v/>
      </c>
      <c r="L201" s="146" t="str" cm="1">
        <f t="array" ref="L201">IFERROR(INDEX($K$12:$M$111,(SMALL(IF(INDEX($K$12:$M$111,,$A$149)=$A$146,MATCH(ROW($K$12:$K$111),ROW($K$12:$K$111)),""),ROWS($B$1:C53))),COLUMNS($B$1:C53)),"")</f>
        <v/>
      </c>
      <c r="M201" s="146" t="str" cm="1">
        <f t="array" ref="M201">IFERROR(INDEX($K$12:$M$111,(SMALL(IF(INDEX($K$12:$M$111,,$A$149)=$A$146,MATCH(ROW($K$12:$K$111),ROW($K$12:$K$111)),""),ROWS($B$1:D53))),COLUMNS($B$1:D53)),"")</f>
        <v/>
      </c>
      <c r="P201" s="70" t="str" cm="1">
        <f t="array" ref="P201">IFERROR(INDEX($P$12:$R$111,(SMALL(IF(INDEX($P$12:$R$111,,$A$149)=$A$146,MATCH(ROW($P$12:$P$111),ROW($P$12:$P$111)),""),ROWS($B$1:B53))),COLUMNS($B$1:B53)),"")</f>
        <v/>
      </c>
      <c r="Q201" s="70" t="str" cm="1">
        <f t="array" ref="Q201">IFERROR(INDEX($P$12:$R$111,(SMALL(IF(INDEX($P$12:$R$111,,$A$149)=$A$146,MATCH(ROW($P$12:$P$111),ROW($P$12:$P$111)),""),ROWS($B$1:C53))),COLUMNS($B$1:C53)),"")</f>
        <v/>
      </c>
      <c r="R201" s="70" t="str" cm="1">
        <f t="array" ref="R201">IFERROR(INDEX($P$12:$R$111,(SMALL(IF(INDEX($P$12:$R$111,,$A$149)=$A$146,MATCH(ROW($P$12:$P$111),ROW($P$12:$P$111)),""),ROWS($B$1:D53))),COLUMNS($B$1:D53)),"")</f>
        <v/>
      </c>
    </row>
    <row r="202" spans="1:18" x14ac:dyDescent="0.3">
      <c r="A202">
        <v>54</v>
      </c>
      <c r="B202" s="70" t="str" cm="1">
        <f t="array" ref="B202">IFERROR(INDEX($B$12:$H$111,(SMALL(IF(INDEX($B$12:$H$111,,$A$149)=$A$146,MATCH(ROW($B$12:$B$111),ROW($B$12:$B$111)),""),ROWS($B$1:B54))),COLUMNS($B$1:B54)),"")</f>
        <v/>
      </c>
      <c r="C202" s="70" t="str" cm="1">
        <f t="array" ref="C202">IFERROR(INDEX($B$12:$H$111,(SMALL(IF(INDEX($B$12:$H$111,,$A$149)=$A$146,MATCH(ROW($B$12:$B$111),ROW($B$12:$B$111)),""),ROWS($B$1:C54))),COLUMNS($B$1:C54)),"")</f>
        <v/>
      </c>
      <c r="D202" s="70" t="str" cm="1">
        <f t="array" ref="D202">IFERROR(INDEX($B$12:$H$111,(SMALL(IF(INDEX($B$12:$H$111,,$A$149)=$A$146,MATCH(ROW($B$12:$B$111),ROW($B$12:$B$111)),""),ROWS($B$1:D54))),COLUMNS($B$1:D54)),"")</f>
        <v/>
      </c>
      <c r="E202" s="70" t="str" cm="1">
        <f t="array" ref="E202">IFERROR(INDEX($B$12:$H$111,(SMALL(IF(INDEX($B$12:$H$111,,$A$149)=$A$146,MATCH(ROW($B$12:$B$111),ROW($B$12:$B$111)),""),ROWS($B$1:E54))),COLUMNS($B$1:E54)),"")</f>
        <v/>
      </c>
      <c r="F202" s="70" t="str" cm="1">
        <f t="array" ref="F202">IFERROR(INDEX($B$12:$H$111,(SMALL(IF(INDEX($B$12:$H$111,,$A$149)=$A$146,MATCH(ROW($B$12:$B$111),ROW($B$12:$B$111)),""),ROWS($B$1:F54))),COLUMNS($B$1:F54)),"")</f>
        <v/>
      </c>
      <c r="G202" s="70" t="str" cm="1">
        <f t="array" ref="G202">IFERROR(INDEX($B$12:$H$111,(SMALL(IF(INDEX($B$12:$H$111,,$A$149)=$A$146,MATCH(ROW($B$12:$B$111),ROW($B$12:$B$111)),""),ROWS($B$1:G54))),COLUMNS($B$1:G54)),"")</f>
        <v/>
      </c>
      <c r="H202" s="70" t="str" cm="1">
        <f t="array" ref="H202">IFERROR(INDEX($B$12:$H$111,(SMALL(IF(INDEX($B$12:$H$111,,$A$149)=$A$146,MATCH(ROW($B$12:$B$111),ROW($B$12:$B$111)),""),ROWS($B$1:H54))),COLUMNS($B$1:H54)),"")</f>
        <v/>
      </c>
      <c r="I202" s="70"/>
      <c r="J202" s="70"/>
      <c r="K202" s="146" t="str" cm="1">
        <f t="array" ref="K202">IFERROR(INDEX($K$12:$M$111,(SMALL(IF(INDEX($K$12:$M$111,,$A$149)=$A$146,MATCH(ROW($K$12:$K$111),ROW($K$12:$K$111)),""),ROWS($B$1:B54))),COLUMNS($B$1:B54)),"")</f>
        <v/>
      </c>
      <c r="L202" s="146" t="str" cm="1">
        <f t="array" ref="L202">IFERROR(INDEX($K$12:$M$111,(SMALL(IF(INDEX($K$12:$M$111,,$A$149)=$A$146,MATCH(ROW($K$12:$K$111),ROW($K$12:$K$111)),""),ROWS($B$1:C54))),COLUMNS($B$1:C54)),"")</f>
        <v/>
      </c>
      <c r="M202" s="146" t="str" cm="1">
        <f t="array" ref="M202">IFERROR(INDEX($K$12:$M$111,(SMALL(IF(INDEX($K$12:$M$111,,$A$149)=$A$146,MATCH(ROW($K$12:$K$111),ROW($K$12:$K$111)),""),ROWS($B$1:D54))),COLUMNS($B$1:D54)),"")</f>
        <v/>
      </c>
      <c r="P202" s="70" t="str" cm="1">
        <f t="array" ref="P202">IFERROR(INDEX($P$12:$R$111,(SMALL(IF(INDEX($P$12:$R$111,,$A$149)=$A$146,MATCH(ROW($P$12:$P$111),ROW($P$12:$P$111)),""),ROWS($B$1:B54))),COLUMNS($B$1:B54)),"")</f>
        <v/>
      </c>
      <c r="Q202" s="70" t="str" cm="1">
        <f t="array" ref="Q202">IFERROR(INDEX($P$12:$R$111,(SMALL(IF(INDEX($P$12:$R$111,,$A$149)=$A$146,MATCH(ROW($P$12:$P$111),ROW($P$12:$P$111)),""),ROWS($B$1:C54))),COLUMNS($B$1:C54)),"")</f>
        <v/>
      </c>
      <c r="R202" s="70" t="str" cm="1">
        <f t="array" ref="R202">IFERROR(INDEX($P$12:$R$111,(SMALL(IF(INDEX($P$12:$R$111,,$A$149)=$A$146,MATCH(ROW($P$12:$P$111),ROW($P$12:$P$111)),""),ROWS($B$1:D54))),COLUMNS($B$1:D54)),"")</f>
        <v/>
      </c>
    </row>
    <row r="203" spans="1:18" x14ac:dyDescent="0.3">
      <c r="A203">
        <v>55</v>
      </c>
      <c r="B203" s="70" t="str" cm="1">
        <f t="array" ref="B203">IFERROR(INDEX($B$12:$H$111,(SMALL(IF(INDEX($B$12:$H$111,,$A$149)=$A$146,MATCH(ROW($B$12:$B$111),ROW($B$12:$B$111)),""),ROWS($B$1:B55))),COLUMNS($B$1:B55)),"")</f>
        <v/>
      </c>
      <c r="C203" s="70" t="str" cm="1">
        <f t="array" ref="C203">IFERROR(INDEX($B$12:$H$111,(SMALL(IF(INDEX($B$12:$H$111,,$A$149)=$A$146,MATCH(ROW($B$12:$B$111),ROW($B$12:$B$111)),""),ROWS($B$1:C55))),COLUMNS($B$1:C55)),"")</f>
        <v/>
      </c>
      <c r="D203" s="70" t="str" cm="1">
        <f t="array" ref="D203">IFERROR(INDEX($B$12:$H$111,(SMALL(IF(INDEX($B$12:$H$111,,$A$149)=$A$146,MATCH(ROW($B$12:$B$111),ROW($B$12:$B$111)),""),ROWS($B$1:D55))),COLUMNS($B$1:D55)),"")</f>
        <v/>
      </c>
      <c r="E203" s="70" t="str" cm="1">
        <f t="array" ref="E203">IFERROR(INDEX($B$12:$H$111,(SMALL(IF(INDEX($B$12:$H$111,,$A$149)=$A$146,MATCH(ROW($B$12:$B$111),ROW($B$12:$B$111)),""),ROWS($B$1:E55))),COLUMNS($B$1:E55)),"")</f>
        <v/>
      </c>
      <c r="F203" s="70" t="str" cm="1">
        <f t="array" ref="F203">IFERROR(INDEX($B$12:$H$111,(SMALL(IF(INDEX($B$12:$H$111,,$A$149)=$A$146,MATCH(ROW($B$12:$B$111),ROW($B$12:$B$111)),""),ROWS($B$1:F55))),COLUMNS($B$1:F55)),"")</f>
        <v/>
      </c>
      <c r="G203" s="70" t="str" cm="1">
        <f t="array" ref="G203">IFERROR(INDEX($B$12:$H$111,(SMALL(IF(INDEX($B$12:$H$111,,$A$149)=$A$146,MATCH(ROW($B$12:$B$111),ROW($B$12:$B$111)),""),ROWS($B$1:G55))),COLUMNS($B$1:G55)),"")</f>
        <v/>
      </c>
      <c r="H203" s="70" t="str" cm="1">
        <f t="array" ref="H203">IFERROR(INDEX($B$12:$H$111,(SMALL(IF(INDEX($B$12:$H$111,,$A$149)=$A$146,MATCH(ROW($B$12:$B$111),ROW($B$12:$B$111)),""),ROWS($B$1:H55))),COLUMNS($B$1:H55)),"")</f>
        <v/>
      </c>
      <c r="I203" s="70"/>
      <c r="J203" s="70"/>
      <c r="K203" s="146" t="str" cm="1">
        <f t="array" ref="K203">IFERROR(INDEX($K$12:$M$111,(SMALL(IF(INDEX($K$12:$M$111,,$A$149)=$A$146,MATCH(ROW($K$12:$K$111),ROW($K$12:$K$111)),""),ROWS($B$1:B55))),COLUMNS($B$1:B55)),"")</f>
        <v/>
      </c>
      <c r="L203" s="146" t="str" cm="1">
        <f t="array" ref="L203">IFERROR(INDEX($K$12:$M$111,(SMALL(IF(INDEX($K$12:$M$111,,$A$149)=$A$146,MATCH(ROW($K$12:$K$111),ROW($K$12:$K$111)),""),ROWS($B$1:C55))),COLUMNS($B$1:C55)),"")</f>
        <v/>
      </c>
      <c r="M203" s="146" t="str" cm="1">
        <f t="array" ref="M203">IFERROR(INDEX($K$12:$M$111,(SMALL(IF(INDEX($K$12:$M$111,,$A$149)=$A$146,MATCH(ROW($K$12:$K$111),ROW($K$12:$K$111)),""),ROWS($B$1:D55))),COLUMNS($B$1:D55)),"")</f>
        <v/>
      </c>
      <c r="P203" s="70" t="str" cm="1">
        <f t="array" ref="P203">IFERROR(INDEX($P$12:$R$111,(SMALL(IF(INDEX($P$12:$R$111,,$A$149)=$A$146,MATCH(ROW($P$12:$P$111),ROW($P$12:$P$111)),""),ROWS($B$1:B55))),COLUMNS($B$1:B55)),"")</f>
        <v/>
      </c>
      <c r="Q203" s="70" t="str" cm="1">
        <f t="array" ref="Q203">IFERROR(INDEX($P$12:$R$111,(SMALL(IF(INDEX($P$12:$R$111,,$A$149)=$A$146,MATCH(ROW($P$12:$P$111),ROW($P$12:$P$111)),""),ROWS($B$1:C55))),COLUMNS($B$1:C55)),"")</f>
        <v/>
      </c>
      <c r="R203" s="70" t="str" cm="1">
        <f t="array" ref="R203">IFERROR(INDEX($P$12:$R$111,(SMALL(IF(INDEX($P$12:$R$111,,$A$149)=$A$146,MATCH(ROW($P$12:$P$111),ROW($P$12:$P$111)),""),ROWS($B$1:D55))),COLUMNS($B$1:D55)),"")</f>
        <v/>
      </c>
    </row>
    <row r="204" spans="1:18" x14ac:dyDescent="0.3">
      <c r="A204">
        <v>56</v>
      </c>
      <c r="B204" s="70" t="str" cm="1">
        <f t="array" ref="B204">IFERROR(INDEX($B$12:$H$111,(SMALL(IF(INDEX($B$12:$H$111,,$A$149)=$A$146,MATCH(ROW($B$12:$B$111),ROW($B$12:$B$111)),""),ROWS($B$1:B56))),COLUMNS($B$1:B56)),"")</f>
        <v/>
      </c>
      <c r="C204" s="70" t="str" cm="1">
        <f t="array" ref="C204">IFERROR(INDEX($B$12:$H$111,(SMALL(IF(INDEX($B$12:$H$111,,$A$149)=$A$146,MATCH(ROW($B$12:$B$111),ROW($B$12:$B$111)),""),ROWS($B$1:C56))),COLUMNS($B$1:C56)),"")</f>
        <v/>
      </c>
      <c r="D204" s="70" t="str" cm="1">
        <f t="array" ref="D204">IFERROR(INDEX($B$12:$H$111,(SMALL(IF(INDEX($B$12:$H$111,,$A$149)=$A$146,MATCH(ROW($B$12:$B$111),ROW($B$12:$B$111)),""),ROWS($B$1:D56))),COLUMNS($B$1:D56)),"")</f>
        <v/>
      </c>
      <c r="E204" s="70" t="str" cm="1">
        <f t="array" ref="E204">IFERROR(INDEX($B$12:$H$111,(SMALL(IF(INDEX($B$12:$H$111,,$A$149)=$A$146,MATCH(ROW($B$12:$B$111),ROW($B$12:$B$111)),""),ROWS($B$1:E56))),COLUMNS($B$1:E56)),"")</f>
        <v/>
      </c>
      <c r="F204" s="70" t="str" cm="1">
        <f t="array" ref="F204">IFERROR(INDEX($B$12:$H$111,(SMALL(IF(INDEX($B$12:$H$111,,$A$149)=$A$146,MATCH(ROW($B$12:$B$111),ROW($B$12:$B$111)),""),ROWS($B$1:F56))),COLUMNS($B$1:F56)),"")</f>
        <v/>
      </c>
      <c r="G204" s="70" t="str" cm="1">
        <f t="array" ref="G204">IFERROR(INDEX($B$12:$H$111,(SMALL(IF(INDEX($B$12:$H$111,,$A$149)=$A$146,MATCH(ROW($B$12:$B$111),ROW($B$12:$B$111)),""),ROWS($B$1:G56))),COLUMNS($B$1:G56)),"")</f>
        <v/>
      </c>
      <c r="H204" s="70" t="str" cm="1">
        <f t="array" ref="H204">IFERROR(INDEX($B$12:$H$111,(SMALL(IF(INDEX($B$12:$H$111,,$A$149)=$A$146,MATCH(ROW($B$12:$B$111),ROW($B$12:$B$111)),""),ROWS($B$1:H56))),COLUMNS($B$1:H56)),"")</f>
        <v/>
      </c>
      <c r="I204" s="70"/>
      <c r="J204" s="70"/>
      <c r="K204" s="146" t="str" cm="1">
        <f t="array" ref="K204">IFERROR(INDEX($K$12:$M$111,(SMALL(IF(INDEX($K$12:$M$111,,$A$149)=$A$146,MATCH(ROW($K$12:$K$111),ROW($K$12:$K$111)),""),ROWS($B$1:B56))),COLUMNS($B$1:B56)),"")</f>
        <v/>
      </c>
      <c r="L204" s="146" t="str" cm="1">
        <f t="array" ref="L204">IFERROR(INDEX($K$12:$M$111,(SMALL(IF(INDEX($K$12:$M$111,,$A$149)=$A$146,MATCH(ROW($K$12:$K$111),ROW($K$12:$K$111)),""),ROWS($B$1:C56))),COLUMNS($B$1:C56)),"")</f>
        <v/>
      </c>
      <c r="M204" s="146" t="str" cm="1">
        <f t="array" ref="M204">IFERROR(INDEX($K$12:$M$111,(SMALL(IF(INDEX($K$12:$M$111,,$A$149)=$A$146,MATCH(ROW($K$12:$K$111),ROW($K$12:$K$111)),""),ROWS($B$1:D56))),COLUMNS($B$1:D56)),"")</f>
        <v/>
      </c>
      <c r="P204" s="70" t="str" cm="1">
        <f t="array" ref="P204">IFERROR(INDEX($P$12:$R$111,(SMALL(IF(INDEX($P$12:$R$111,,$A$149)=$A$146,MATCH(ROW($P$12:$P$111),ROW($P$12:$P$111)),""),ROWS($B$1:B56))),COLUMNS($B$1:B56)),"")</f>
        <v/>
      </c>
      <c r="Q204" s="70" t="str" cm="1">
        <f t="array" ref="Q204">IFERROR(INDEX($P$12:$R$111,(SMALL(IF(INDEX($P$12:$R$111,,$A$149)=$A$146,MATCH(ROW($P$12:$P$111),ROW($P$12:$P$111)),""),ROWS($B$1:C56))),COLUMNS($B$1:C56)),"")</f>
        <v/>
      </c>
      <c r="R204" s="70" t="str" cm="1">
        <f t="array" ref="R204">IFERROR(INDEX($P$12:$R$111,(SMALL(IF(INDEX($P$12:$R$111,,$A$149)=$A$146,MATCH(ROW($P$12:$P$111),ROW($P$12:$P$111)),""),ROWS($B$1:D56))),COLUMNS($B$1:D56)),"")</f>
        <v/>
      </c>
    </row>
    <row r="205" spans="1:18" x14ac:dyDescent="0.3">
      <c r="A205">
        <v>57</v>
      </c>
      <c r="B205" s="70" t="str" cm="1">
        <f t="array" ref="B205">IFERROR(INDEX($B$12:$H$111,(SMALL(IF(INDEX($B$12:$H$111,,$A$149)=$A$146,MATCH(ROW($B$12:$B$111),ROW($B$12:$B$111)),""),ROWS($B$1:B57))),COLUMNS($B$1:B57)),"")</f>
        <v/>
      </c>
      <c r="C205" s="70" t="str" cm="1">
        <f t="array" ref="C205">IFERROR(INDEX($B$12:$H$111,(SMALL(IF(INDEX($B$12:$H$111,,$A$149)=$A$146,MATCH(ROW($B$12:$B$111),ROW($B$12:$B$111)),""),ROWS($B$1:C57))),COLUMNS($B$1:C57)),"")</f>
        <v/>
      </c>
      <c r="D205" s="70" t="str" cm="1">
        <f t="array" ref="D205">IFERROR(INDEX($B$12:$H$111,(SMALL(IF(INDEX($B$12:$H$111,,$A$149)=$A$146,MATCH(ROW($B$12:$B$111),ROW($B$12:$B$111)),""),ROWS($B$1:D57))),COLUMNS($B$1:D57)),"")</f>
        <v/>
      </c>
      <c r="E205" s="70" t="str" cm="1">
        <f t="array" ref="E205">IFERROR(INDEX($B$12:$H$111,(SMALL(IF(INDEX($B$12:$H$111,,$A$149)=$A$146,MATCH(ROW($B$12:$B$111),ROW($B$12:$B$111)),""),ROWS($B$1:E57))),COLUMNS($B$1:E57)),"")</f>
        <v/>
      </c>
      <c r="F205" s="70" t="str" cm="1">
        <f t="array" ref="F205">IFERROR(INDEX($B$12:$H$111,(SMALL(IF(INDEX($B$12:$H$111,,$A$149)=$A$146,MATCH(ROW($B$12:$B$111),ROW($B$12:$B$111)),""),ROWS($B$1:F57))),COLUMNS($B$1:F57)),"")</f>
        <v/>
      </c>
      <c r="G205" s="70" t="str" cm="1">
        <f t="array" ref="G205">IFERROR(INDEX($B$12:$H$111,(SMALL(IF(INDEX($B$12:$H$111,,$A$149)=$A$146,MATCH(ROW($B$12:$B$111),ROW($B$12:$B$111)),""),ROWS($B$1:G57))),COLUMNS($B$1:G57)),"")</f>
        <v/>
      </c>
      <c r="H205" s="70" t="str" cm="1">
        <f t="array" ref="H205">IFERROR(INDEX($B$12:$H$111,(SMALL(IF(INDEX($B$12:$H$111,,$A$149)=$A$146,MATCH(ROW($B$12:$B$111),ROW($B$12:$B$111)),""),ROWS($B$1:H57))),COLUMNS($B$1:H57)),"")</f>
        <v/>
      </c>
      <c r="I205" s="70"/>
      <c r="J205" s="70"/>
      <c r="K205" s="146" t="str" cm="1">
        <f t="array" ref="K205">IFERROR(INDEX($K$12:$M$111,(SMALL(IF(INDEX($K$12:$M$111,,$A$149)=$A$146,MATCH(ROW($K$12:$K$111),ROW($K$12:$K$111)),""),ROWS($B$1:B57))),COLUMNS($B$1:B57)),"")</f>
        <v/>
      </c>
      <c r="L205" s="146" t="str" cm="1">
        <f t="array" ref="L205">IFERROR(INDEX($K$12:$M$111,(SMALL(IF(INDEX($K$12:$M$111,,$A$149)=$A$146,MATCH(ROW($K$12:$K$111),ROW($K$12:$K$111)),""),ROWS($B$1:C57))),COLUMNS($B$1:C57)),"")</f>
        <v/>
      </c>
      <c r="M205" s="146" t="str" cm="1">
        <f t="array" ref="M205">IFERROR(INDEX($K$12:$M$111,(SMALL(IF(INDEX($K$12:$M$111,,$A$149)=$A$146,MATCH(ROW($K$12:$K$111),ROW($K$12:$K$111)),""),ROWS($B$1:D57))),COLUMNS($B$1:D57)),"")</f>
        <v/>
      </c>
      <c r="P205" s="70" t="str" cm="1">
        <f t="array" ref="P205">IFERROR(INDEX($P$12:$R$111,(SMALL(IF(INDEX($P$12:$R$111,,$A$149)=$A$146,MATCH(ROW($P$12:$P$111),ROW($P$12:$P$111)),""),ROWS($B$1:B57))),COLUMNS($B$1:B57)),"")</f>
        <v/>
      </c>
      <c r="Q205" s="70" t="str" cm="1">
        <f t="array" ref="Q205">IFERROR(INDEX($P$12:$R$111,(SMALL(IF(INDEX($P$12:$R$111,,$A$149)=$A$146,MATCH(ROW($P$12:$P$111),ROW($P$12:$P$111)),""),ROWS($B$1:C57))),COLUMNS($B$1:C57)),"")</f>
        <v/>
      </c>
      <c r="R205" s="70" t="str" cm="1">
        <f t="array" ref="R205">IFERROR(INDEX($P$12:$R$111,(SMALL(IF(INDEX($P$12:$R$111,,$A$149)=$A$146,MATCH(ROW($P$12:$P$111),ROW($P$12:$P$111)),""),ROWS($B$1:D57))),COLUMNS($B$1:D57)),"")</f>
        <v/>
      </c>
    </row>
    <row r="206" spans="1:18" x14ac:dyDescent="0.3">
      <c r="A206">
        <v>58</v>
      </c>
      <c r="B206" s="70" t="str" cm="1">
        <f t="array" ref="B206">IFERROR(INDEX($B$12:$H$111,(SMALL(IF(INDEX($B$12:$H$111,,$A$149)=$A$146,MATCH(ROW($B$12:$B$111),ROW($B$12:$B$111)),""),ROWS($B$1:B58))),COLUMNS($B$1:B58)),"")</f>
        <v/>
      </c>
      <c r="C206" s="70" t="str" cm="1">
        <f t="array" ref="C206">IFERROR(INDEX($B$12:$H$111,(SMALL(IF(INDEX($B$12:$H$111,,$A$149)=$A$146,MATCH(ROW($B$12:$B$111),ROW($B$12:$B$111)),""),ROWS($B$1:C58))),COLUMNS($B$1:C58)),"")</f>
        <v/>
      </c>
      <c r="D206" s="70" t="str" cm="1">
        <f t="array" ref="D206">IFERROR(INDEX($B$12:$H$111,(SMALL(IF(INDEX($B$12:$H$111,,$A$149)=$A$146,MATCH(ROW($B$12:$B$111),ROW($B$12:$B$111)),""),ROWS($B$1:D58))),COLUMNS($B$1:D58)),"")</f>
        <v/>
      </c>
      <c r="E206" s="70" t="str" cm="1">
        <f t="array" ref="E206">IFERROR(INDEX($B$12:$H$111,(SMALL(IF(INDEX($B$12:$H$111,,$A$149)=$A$146,MATCH(ROW($B$12:$B$111),ROW($B$12:$B$111)),""),ROWS($B$1:E58))),COLUMNS($B$1:E58)),"")</f>
        <v/>
      </c>
      <c r="F206" s="70" t="str" cm="1">
        <f t="array" ref="F206">IFERROR(INDEX($B$12:$H$111,(SMALL(IF(INDEX($B$12:$H$111,,$A$149)=$A$146,MATCH(ROW($B$12:$B$111),ROW($B$12:$B$111)),""),ROWS($B$1:F58))),COLUMNS($B$1:F58)),"")</f>
        <v/>
      </c>
      <c r="G206" s="70" t="str" cm="1">
        <f t="array" ref="G206">IFERROR(INDEX($B$12:$H$111,(SMALL(IF(INDEX($B$12:$H$111,,$A$149)=$A$146,MATCH(ROW($B$12:$B$111),ROW($B$12:$B$111)),""),ROWS($B$1:G58))),COLUMNS($B$1:G58)),"")</f>
        <v/>
      </c>
      <c r="H206" s="70" t="str" cm="1">
        <f t="array" ref="H206">IFERROR(INDEX($B$12:$H$111,(SMALL(IF(INDEX($B$12:$H$111,,$A$149)=$A$146,MATCH(ROW($B$12:$B$111),ROW($B$12:$B$111)),""),ROWS($B$1:H58))),COLUMNS($B$1:H58)),"")</f>
        <v/>
      </c>
      <c r="I206" s="70"/>
      <c r="J206" s="70"/>
      <c r="K206" s="146" t="str" cm="1">
        <f t="array" ref="K206">IFERROR(INDEX($K$12:$M$111,(SMALL(IF(INDEX($K$12:$M$111,,$A$149)=$A$146,MATCH(ROW($K$12:$K$111),ROW($K$12:$K$111)),""),ROWS($B$1:B58))),COLUMNS($B$1:B58)),"")</f>
        <v/>
      </c>
      <c r="L206" s="146" t="str" cm="1">
        <f t="array" ref="L206">IFERROR(INDEX($K$12:$M$111,(SMALL(IF(INDEX($K$12:$M$111,,$A$149)=$A$146,MATCH(ROW($K$12:$K$111),ROW($K$12:$K$111)),""),ROWS($B$1:C58))),COLUMNS($B$1:C58)),"")</f>
        <v/>
      </c>
      <c r="M206" s="146" t="str" cm="1">
        <f t="array" ref="M206">IFERROR(INDEX($K$12:$M$111,(SMALL(IF(INDEX($K$12:$M$111,,$A$149)=$A$146,MATCH(ROW($K$12:$K$111),ROW($K$12:$K$111)),""),ROWS($B$1:D58))),COLUMNS($B$1:D58)),"")</f>
        <v/>
      </c>
      <c r="P206" s="70" t="str" cm="1">
        <f t="array" ref="P206">IFERROR(INDEX($P$12:$R$111,(SMALL(IF(INDEX($P$12:$R$111,,$A$149)=$A$146,MATCH(ROW($P$12:$P$111),ROW($P$12:$P$111)),""),ROWS($B$1:B58))),COLUMNS($B$1:B58)),"")</f>
        <v/>
      </c>
      <c r="Q206" s="70" t="str" cm="1">
        <f t="array" ref="Q206">IFERROR(INDEX($P$12:$R$111,(SMALL(IF(INDEX($P$12:$R$111,,$A$149)=$A$146,MATCH(ROW($P$12:$P$111),ROW($P$12:$P$111)),""),ROWS($B$1:C58))),COLUMNS($B$1:C58)),"")</f>
        <v/>
      </c>
      <c r="R206" s="70" t="str" cm="1">
        <f t="array" ref="R206">IFERROR(INDEX($P$12:$R$111,(SMALL(IF(INDEX($P$12:$R$111,,$A$149)=$A$146,MATCH(ROW($P$12:$P$111),ROW($P$12:$P$111)),""),ROWS($B$1:D58))),COLUMNS($B$1:D58)),"")</f>
        <v/>
      </c>
    </row>
    <row r="207" spans="1:18" x14ac:dyDescent="0.3">
      <c r="A207">
        <v>59</v>
      </c>
      <c r="B207" s="70" t="str" cm="1">
        <f t="array" ref="B207">IFERROR(INDEX($B$12:$H$111,(SMALL(IF(INDEX($B$12:$H$111,,$A$149)=$A$146,MATCH(ROW($B$12:$B$111),ROW($B$12:$B$111)),""),ROWS($B$1:B59))),COLUMNS($B$1:B59)),"")</f>
        <v/>
      </c>
      <c r="C207" s="70" t="str" cm="1">
        <f t="array" ref="C207">IFERROR(INDEX($B$12:$H$111,(SMALL(IF(INDEX($B$12:$H$111,,$A$149)=$A$146,MATCH(ROW($B$12:$B$111),ROW($B$12:$B$111)),""),ROWS($B$1:C59))),COLUMNS($B$1:C59)),"")</f>
        <v/>
      </c>
      <c r="D207" s="70" t="str" cm="1">
        <f t="array" ref="D207">IFERROR(INDEX($B$12:$H$111,(SMALL(IF(INDEX($B$12:$H$111,,$A$149)=$A$146,MATCH(ROW($B$12:$B$111),ROW($B$12:$B$111)),""),ROWS($B$1:D59))),COLUMNS($B$1:D59)),"")</f>
        <v/>
      </c>
      <c r="E207" s="70" t="str" cm="1">
        <f t="array" ref="E207">IFERROR(INDEX($B$12:$H$111,(SMALL(IF(INDEX($B$12:$H$111,,$A$149)=$A$146,MATCH(ROW($B$12:$B$111),ROW($B$12:$B$111)),""),ROWS($B$1:E59))),COLUMNS($B$1:E59)),"")</f>
        <v/>
      </c>
      <c r="F207" s="70" t="str" cm="1">
        <f t="array" ref="F207">IFERROR(INDEX($B$12:$H$111,(SMALL(IF(INDEX($B$12:$H$111,,$A$149)=$A$146,MATCH(ROW($B$12:$B$111),ROW($B$12:$B$111)),""),ROWS($B$1:F59))),COLUMNS($B$1:F59)),"")</f>
        <v/>
      </c>
      <c r="G207" s="70" t="str" cm="1">
        <f t="array" ref="G207">IFERROR(INDEX($B$12:$H$111,(SMALL(IF(INDEX($B$12:$H$111,,$A$149)=$A$146,MATCH(ROW($B$12:$B$111),ROW($B$12:$B$111)),""),ROWS($B$1:G59))),COLUMNS($B$1:G59)),"")</f>
        <v/>
      </c>
      <c r="H207" s="70" t="str" cm="1">
        <f t="array" ref="H207">IFERROR(INDEX($B$12:$H$111,(SMALL(IF(INDEX($B$12:$H$111,,$A$149)=$A$146,MATCH(ROW($B$12:$B$111),ROW($B$12:$B$111)),""),ROWS($B$1:H59))),COLUMNS($B$1:H59)),"")</f>
        <v/>
      </c>
      <c r="I207" s="70"/>
      <c r="J207" s="70"/>
      <c r="K207" s="146" t="str" cm="1">
        <f t="array" ref="K207">IFERROR(INDEX($K$12:$M$111,(SMALL(IF(INDEX($K$12:$M$111,,$A$149)=$A$146,MATCH(ROW($K$12:$K$111),ROW($K$12:$K$111)),""),ROWS($B$1:B59))),COLUMNS($B$1:B59)),"")</f>
        <v/>
      </c>
      <c r="L207" s="146" t="str" cm="1">
        <f t="array" ref="L207">IFERROR(INDEX($K$12:$M$111,(SMALL(IF(INDEX($K$12:$M$111,,$A$149)=$A$146,MATCH(ROW($K$12:$K$111),ROW($K$12:$K$111)),""),ROWS($B$1:C59))),COLUMNS($B$1:C59)),"")</f>
        <v/>
      </c>
      <c r="M207" s="146" t="str" cm="1">
        <f t="array" ref="M207">IFERROR(INDEX($K$12:$M$111,(SMALL(IF(INDEX($K$12:$M$111,,$A$149)=$A$146,MATCH(ROW($K$12:$K$111),ROW($K$12:$K$111)),""),ROWS($B$1:D59))),COLUMNS($B$1:D59)),"")</f>
        <v/>
      </c>
      <c r="P207" s="70" t="str" cm="1">
        <f t="array" ref="P207">IFERROR(INDEX($P$12:$R$111,(SMALL(IF(INDEX($P$12:$R$111,,$A$149)=$A$146,MATCH(ROW($P$12:$P$111),ROW($P$12:$P$111)),""),ROWS($B$1:B59))),COLUMNS($B$1:B59)),"")</f>
        <v/>
      </c>
      <c r="Q207" s="70" t="str" cm="1">
        <f t="array" ref="Q207">IFERROR(INDEX($P$12:$R$111,(SMALL(IF(INDEX($P$12:$R$111,,$A$149)=$A$146,MATCH(ROW($P$12:$P$111),ROW($P$12:$P$111)),""),ROWS($B$1:C59))),COLUMNS($B$1:C59)),"")</f>
        <v/>
      </c>
      <c r="R207" s="70" t="str" cm="1">
        <f t="array" ref="R207">IFERROR(INDEX($P$12:$R$111,(SMALL(IF(INDEX($P$12:$R$111,,$A$149)=$A$146,MATCH(ROW($P$12:$P$111),ROW($P$12:$P$111)),""),ROWS($B$1:D59))),COLUMNS($B$1:D59)),"")</f>
        <v/>
      </c>
    </row>
    <row r="208" spans="1:18" x14ac:dyDescent="0.3">
      <c r="A208">
        <v>60</v>
      </c>
      <c r="B208" s="70" t="str" cm="1">
        <f t="array" ref="B208">IFERROR(INDEX($B$12:$H$111,(SMALL(IF(INDEX($B$12:$H$111,,$A$149)=$A$146,MATCH(ROW($B$12:$B$111),ROW($B$12:$B$111)),""),ROWS($B$1:B60))),COLUMNS($B$1:B60)),"")</f>
        <v/>
      </c>
      <c r="C208" s="70" t="str" cm="1">
        <f t="array" ref="C208">IFERROR(INDEX($B$12:$H$111,(SMALL(IF(INDEX($B$12:$H$111,,$A$149)=$A$146,MATCH(ROW($B$12:$B$111),ROW($B$12:$B$111)),""),ROWS($B$1:C60))),COLUMNS($B$1:C60)),"")</f>
        <v/>
      </c>
      <c r="D208" s="70" t="str" cm="1">
        <f t="array" ref="D208">IFERROR(INDEX($B$12:$H$111,(SMALL(IF(INDEX($B$12:$H$111,,$A$149)=$A$146,MATCH(ROW($B$12:$B$111),ROW($B$12:$B$111)),""),ROWS($B$1:D60))),COLUMNS($B$1:D60)),"")</f>
        <v/>
      </c>
      <c r="E208" s="70" t="str" cm="1">
        <f t="array" ref="E208">IFERROR(INDEX($B$12:$H$111,(SMALL(IF(INDEX($B$12:$H$111,,$A$149)=$A$146,MATCH(ROW($B$12:$B$111),ROW($B$12:$B$111)),""),ROWS($B$1:E60))),COLUMNS($B$1:E60)),"")</f>
        <v/>
      </c>
      <c r="F208" s="70" t="str" cm="1">
        <f t="array" ref="F208">IFERROR(INDEX($B$12:$H$111,(SMALL(IF(INDEX($B$12:$H$111,,$A$149)=$A$146,MATCH(ROW($B$12:$B$111),ROW($B$12:$B$111)),""),ROWS($B$1:F60))),COLUMNS($B$1:F60)),"")</f>
        <v/>
      </c>
      <c r="G208" s="70" t="str" cm="1">
        <f t="array" ref="G208">IFERROR(INDEX($B$12:$H$111,(SMALL(IF(INDEX($B$12:$H$111,,$A$149)=$A$146,MATCH(ROW($B$12:$B$111),ROW($B$12:$B$111)),""),ROWS($B$1:G60))),COLUMNS($B$1:G60)),"")</f>
        <v/>
      </c>
      <c r="H208" s="70" t="str" cm="1">
        <f t="array" ref="H208">IFERROR(INDEX($B$12:$H$111,(SMALL(IF(INDEX($B$12:$H$111,,$A$149)=$A$146,MATCH(ROW($B$12:$B$111),ROW($B$12:$B$111)),""),ROWS($B$1:H60))),COLUMNS($B$1:H60)),"")</f>
        <v/>
      </c>
      <c r="I208" s="70"/>
      <c r="J208" s="70"/>
      <c r="K208" s="146" t="str" cm="1">
        <f t="array" ref="K208">IFERROR(INDEX($K$12:$M$111,(SMALL(IF(INDEX($K$12:$M$111,,$A$149)=$A$146,MATCH(ROW($K$12:$K$111),ROW($K$12:$K$111)),""),ROWS($B$1:B60))),COLUMNS($B$1:B60)),"")</f>
        <v/>
      </c>
      <c r="L208" s="146" t="str" cm="1">
        <f t="array" ref="L208">IFERROR(INDEX($K$12:$M$111,(SMALL(IF(INDEX($K$12:$M$111,,$A$149)=$A$146,MATCH(ROW($K$12:$K$111),ROW($K$12:$K$111)),""),ROWS($B$1:C60))),COLUMNS($B$1:C60)),"")</f>
        <v/>
      </c>
      <c r="M208" s="146" t="str" cm="1">
        <f t="array" ref="M208">IFERROR(INDEX($K$12:$M$111,(SMALL(IF(INDEX($K$12:$M$111,,$A$149)=$A$146,MATCH(ROW($K$12:$K$111),ROW($K$12:$K$111)),""),ROWS($B$1:D60))),COLUMNS($B$1:D60)),"")</f>
        <v/>
      </c>
      <c r="P208" s="70" t="str" cm="1">
        <f t="array" ref="P208">IFERROR(INDEX($P$12:$R$111,(SMALL(IF(INDEX($P$12:$R$111,,$A$149)=$A$146,MATCH(ROW($P$12:$P$111),ROW($P$12:$P$111)),""),ROWS($B$1:B60))),COLUMNS($B$1:B60)),"")</f>
        <v/>
      </c>
      <c r="Q208" s="70" t="str" cm="1">
        <f t="array" ref="Q208">IFERROR(INDEX($P$12:$R$111,(SMALL(IF(INDEX($P$12:$R$111,,$A$149)=$A$146,MATCH(ROW($P$12:$P$111),ROW($P$12:$P$111)),""),ROWS($B$1:C60))),COLUMNS($B$1:C60)),"")</f>
        <v/>
      </c>
      <c r="R208" s="70" t="str" cm="1">
        <f t="array" ref="R208">IFERROR(INDEX($P$12:$R$111,(SMALL(IF(INDEX($P$12:$R$111,,$A$149)=$A$146,MATCH(ROW($P$12:$P$111),ROW($P$12:$P$111)),""),ROWS($B$1:D60))),COLUMNS($B$1:D60)),"")</f>
        <v/>
      </c>
    </row>
    <row r="209" spans="1:18" x14ac:dyDescent="0.3">
      <c r="A209">
        <v>61</v>
      </c>
      <c r="B209" s="70" t="str" cm="1">
        <f t="array" ref="B209">IFERROR(INDEX($B$12:$H$111,(SMALL(IF(INDEX($B$12:$H$111,,$A$149)=$A$146,MATCH(ROW($B$12:$B$111),ROW($B$12:$B$111)),""),ROWS($B$1:B61))),COLUMNS($B$1:B61)),"")</f>
        <v/>
      </c>
      <c r="C209" s="70" t="str" cm="1">
        <f t="array" ref="C209">IFERROR(INDEX($B$12:$H$111,(SMALL(IF(INDEX($B$12:$H$111,,$A$149)=$A$146,MATCH(ROW($B$12:$B$111),ROW($B$12:$B$111)),""),ROWS($B$1:C61))),COLUMNS($B$1:C61)),"")</f>
        <v/>
      </c>
      <c r="D209" s="70" t="str" cm="1">
        <f t="array" ref="D209">IFERROR(INDEX($B$12:$H$111,(SMALL(IF(INDEX($B$12:$H$111,,$A$149)=$A$146,MATCH(ROW($B$12:$B$111),ROW($B$12:$B$111)),""),ROWS($B$1:D61))),COLUMNS($B$1:D61)),"")</f>
        <v/>
      </c>
      <c r="E209" s="70" t="str" cm="1">
        <f t="array" ref="E209">IFERROR(INDEX($B$12:$H$111,(SMALL(IF(INDEX($B$12:$H$111,,$A$149)=$A$146,MATCH(ROW($B$12:$B$111),ROW($B$12:$B$111)),""),ROWS($B$1:E61))),COLUMNS($B$1:E61)),"")</f>
        <v/>
      </c>
      <c r="F209" s="70" t="str" cm="1">
        <f t="array" ref="F209">IFERROR(INDEX($B$12:$H$111,(SMALL(IF(INDEX($B$12:$H$111,,$A$149)=$A$146,MATCH(ROW($B$12:$B$111),ROW($B$12:$B$111)),""),ROWS($B$1:F61))),COLUMNS($B$1:F61)),"")</f>
        <v/>
      </c>
      <c r="G209" s="70" t="str" cm="1">
        <f t="array" ref="G209">IFERROR(INDEX($B$12:$H$111,(SMALL(IF(INDEX($B$12:$H$111,,$A$149)=$A$146,MATCH(ROW($B$12:$B$111),ROW($B$12:$B$111)),""),ROWS($B$1:G61))),COLUMNS($B$1:G61)),"")</f>
        <v/>
      </c>
      <c r="H209" s="70" t="str" cm="1">
        <f t="array" ref="H209">IFERROR(INDEX($B$12:$H$111,(SMALL(IF(INDEX($B$12:$H$111,,$A$149)=$A$146,MATCH(ROW($B$12:$B$111),ROW($B$12:$B$111)),""),ROWS($B$1:H61))),COLUMNS($B$1:H61)),"")</f>
        <v/>
      </c>
      <c r="I209" s="70"/>
      <c r="J209" s="70"/>
      <c r="K209" s="146" t="str" cm="1">
        <f t="array" ref="K209">IFERROR(INDEX($K$12:$M$111,(SMALL(IF(INDEX($K$12:$M$111,,$A$149)=$A$146,MATCH(ROW($K$12:$K$111),ROW($K$12:$K$111)),""),ROWS($B$1:B61))),COLUMNS($B$1:B61)),"")</f>
        <v/>
      </c>
      <c r="L209" s="146" t="str" cm="1">
        <f t="array" ref="L209">IFERROR(INDEX($K$12:$M$111,(SMALL(IF(INDEX($K$12:$M$111,,$A$149)=$A$146,MATCH(ROW($K$12:$K$111),ROW($K$12:$K$111)),""),ROWS($B$1:C61))),COLUMNS($B$1:C61)),"")</f>
        <v/>
      </c>
      <c r="M209" s="146" t="str" cm="1">
        <f t="array" ref="M209">IFERROR(INDEX($K$12:$M$111,(SMALL(IF(INDEX($K$12:$M$111,,$A$149)=$A$146,MATCH(ROW($K$12:$K$111),ROW($K$12:$K$111)),""),ROWS($B$1:D61))),COLUMNS($B$1:D61)),"")</f>
        <v/>
      </c>
      <c r="P209" s="70" t="str" cm="1">
        <f t="array" ref="P209">IFERROR(INDEX($P$12:$R$111,(SMALL(IF(INDEX($P$12:$R$111,,$A$149)=$A$146,MATCH(ROW($P$12:$P$111),ROW($P$12:$P$111)),""),ROWS($B$1:B61))),COLUMNS($B$1:B61)),"")</f>
        <v/>
      </c>
      <c r="Q209" s="70" t="str" cm="1">
        <f t="array" ref="Q209">IFERROR(INDEX($P$12:$R$111,(SMALL(IF(INDEX($P$12:$R$111,,$A$149)=$A$146,MATCH(ROW($P$12:$P$111),ROW($P$12:$P$111)),""),ROWS($B$1:C61))),COLUMNS($B$1:C61)),"")</f>
        <v/>
      </c>
      <c r="R209" s="70" t="str" cm="1">
        <f t="array" ref="R209">IFERROR(INDEX($P$12:$R$111,(SMALL(IF(INDEX($P$12:$R$111,,$A$149)=$A$146,MATCH(ROW($P$12:$P$111),ROW($P$12:$P$111)),""),ROWS($B$1:D61))),COLUMNS($B$1:D61)),"")</f>
        <v/>
      </c>
    </row>
    <row r="210" spans="1:18" x14ac:dyDescent="0.3">
      <c r="A210">
        <v>62</v>
      </c>
      <c r="B210" s="70" t="str" cm="1">
        <f t="array" ref="B210">IFERROR(INDEX($B$12:$H$111,(SMALL(IF(INDEX($B$12:$H$111,,$A$149)=$A$146,MATCH(ROW($B$12:$B$111),ROW($B$12:$B$111)),""),ROWS($B$1:B62))),COLUMNS($B$1:B62)),"")</f>
        <v/>
      </c>
      <c r="C210" s="70" t="str" cm="1">
        <f t="array" ref="C210">IFERROR(INDEX($B$12:$H$111,(SMALL(IF(INDEX($B$12:$H$111,,$A$149)=$A$146,MATCH(ROW($B$12:$B$111),ROW($B$12:$B$111)),""),ROWS($B$1:C62))),COLUMNS($B$1:C62)),"")</f>
        <v/>
      </c>
      <c r="D210" s="70" t="str" cm="1">
        <f t="array" ref="D210">IFERROR(INDEX($B$12:$H$111,(SMALL(IF(INDEX($B$12:$H$111,,$A$149)=$A$146,MATCH(ROW($B$12:$B$111),ROW($B$12:$B$111)),""),ROWS($B$1:D62))),COLUMNS($B$1:D62)),"")</f>
        <v/>
      </c>
      <c r="E210" s="70" t="str" cm="1">
        <f t="array" ref="E210">IFERROR(INDEX($B$12:$H$111,(SMALL(IF(INDEX($B$12:$H$111,,$A$149)=$A$146,MATCH(ROW($B$12:$B$111),ROW($B$12:$B$111)),""),ROWS($B$1:E62))),COLUMNS($B$1:E62)),"")</f>
        <v/>
      </c>
      <c r="F210" s="70" t="str" cm="1">
        <f t="array" ref="F210">IFERROR(INDEX($B$12:$H$111,(SMALL(IF(INDEX($B$12:$H$111,,$A$149)=$A$146,MATCH(ROW($B$12:$B$111),ROW($B$12:$B$111)),""),ROWS($B$1:F62))),COLUMNS($B$1:F62)),"")</f>
        <v/>
      </c>
      <c r="G210" s="70" t="str" cm="1">
        <f t="array" ref="G210">IFERROR(INDEX($B$12:$H$111,(SMALL(IF(INDEX($B$12:$H$111,,$A$149)=$A$146,MATCH(ROW($B$12:$B$111),ROW($B$12:$B$111)),""),ROWS($B$1:G62))),COLUMNS($B$1:G62)),"")</f>
        <v/>
      </c>
      <c r="H210" s="70" t="str" cm="1">
        <f t="array" ref="H210">IFERROR(INDEX($B$12:$H$111,(SMALL(IF(INDEX($B$12:$H$111,,$A$149)=$A$146,MATCH(ROW($B$12:$B$111),ROW($B$12:$B$111)),""),ROWS($B$1:H62))),COLUMNS($B$1:H62)),"")</f>
        <v/>
      </c>
      <c r="I210" s="70"/>
      <c r="J210" s="70"/>
      <c r="K210" s="146" t="str" cm="1">
        <f t="array" ref="K210">IFERROR(INDEX($K$12:$M$111,(SMALL(IF(INDEX($K$12:$M$111,,$A$149)=$A$146,MATCH(ROW($K$12:$K$111),ROW($K$12:$K$111)),""),ROWS($B$1:B62))),COLUMNS($B$1:B62)),"")</f>
        <v/>
      </c>
      <c r="L210" s="146" t="str" cm="1">
        <f t="array" ref="L210">IFERROR(INDEX($K$12:$M$111,(SMALL(IF(INDEX($K$12:$M$111,,$A$149)=$A$146,MATCH(ROW($K$12:$K$111),ROW($K$12:$K$111)),""),ROWS($B$1:C62))),COLUMNS($B$1:C62)),"")</f>
        <v/>
      </c>
      <c r="M210" s="146" t="str" cm="1">
        <f t="array" ref="M210">IFERROR(INDEX($K$12:$M$111,(SMALL(IF(INDEX($K$12:$M$111,,$A$149)=$A$146,MATCH(ROW($K$12:$K$111),ROW($K$12:$K$111)),""),ROWS($B$1:D62))),COLUMNS($B$1:D62)),"")</f>
        <v/>
      </c>
      <c r="P210" s="70" t="str" cm="1">
        <f t="array" ref="P210">IFERROR(INDEX($P$12:$R$111,(SMALL(IF(INDEX($P$12:$R$111,,$A$149)=$A$146,MATCH(ROW($P$12:$P$111),ROW($P$12:$P$111)),""),ROWS($B$1:B62))),COLUMNS($B$1:B62)),"")</f>
        <v/>
      </c>
      <c r="Q210" s="70" t="str" cm="1">
        <f t="array" ref="Q210">IFERROR(INDEX($P$12:$R$111,(SMALL(IF(INDEX($P$12:$R$111,,$A$149)=$A$146,MATCH(ROW($P$12:$P$111),ROW($P$12:$P$111)),""),ROWS($B$1:C62))),COLUMNS($B$1:C62)),"")</f>
        <v/>
      </c>
      <c r="R210" s="70" t="str" cm="1">
        <f t="array" ref="R210">IFERROR(INDEX($P$12:$R$111,(SMALL(IF(INDEX($P$12:$R$111,,$A$149)=$A$146,MATCH(ROW($P$12:$P$111),ROW($P$12:$P$111)),""),ROWS($B$1:D62))),COLUMNS($B$1:D62)),"")</f>
        <v/>
      </c>
    </row>
    <row r="211" spans="1:18" x14ac:dyDescent="0.3">
      <c r="A211">
        <v>63</v>
      </c>
      <c r="B211" s="70" t="str" cm="1">
        <f t="array" ref="B211">IFERROR(INDEX($B$12:$H$111,(SMALL(IF(INDEX($B$12:$H$111,,$A$149)=$A$146,MATCH(ROW($B$12:$B$111),ROW($B$12:$B$111)),""),ROWS($B$1:B63))),COLUMNS($B$1:B63)),"")</f>
        <v/>
      </c>
      <c r="C211" s="70" t="str" cm="1">
        <f t="array" ref="C211">IFERROR(INDEX($B$12:$H$111,(SMALL(IF(INDEX($B$12:$H$111,,$A$149)=$A$146,MATCH(ROW($B$12:$B$111),ROW($B$12:$B$111)),""),ROWS($B$1:C63))),COLUMNS($B$1:C63)),"")</f>
        <v/>
      </c>
      <c r="D211" s="70" t="str" cm="1">
        <f t="array" ref="D211">IFERROR(INDEX($B$12:$H$111,(SMALL(IF(INDEX($B$12:$H$111,,$A$149)=$A$146,MATCH(ROW($B$12:$B$111),ROW($B$12:$B$111)),""),ROWS($B$1:D63))),COLUMNS($B$1:D63)),"")</f>
        <v/>
      </c>
      <c r="E211" s="70" t="str" cm="1">
        <f t="array" ref="E211">IFERROR(INDEX($B$12:$H$111,(SMALL(IF(INDEX($B$12:$H$111,,$A$149)=$A$146,MATCH(ROW($B$12:$B$111),ROW($B$12:$B$111)),""),ROWS($B$1:E63))),COLUMNS($B$1:E63)),"")</f>
        <v/>
      </c>
      <c r="F211" s="70" t="str" cm="1">
        <f t="array" ref="F211">IFERROR(INDEX($B$12:$H$111,(SMALL(IF(INDEX($B$12:$H$111,,$A$149)=$A$146,MATCH(ROW($B$12:$B$111),ROW($B$12:$B$111)),""),ROWS($B$1:F63))),COLUMNS($B$1:F63)),"")</f>
        <v/>
      </c>
      <c r="G211" s="70" t="str" cm="1">
        <f t="array" ref="G211">IFERROR(INDEX($B$12:$H$111,(SMALL(IF(INDEX($B$12:$H$111,,$A$149)=$A$146,MATCH(ROW($B$12:$B$111),ROW($B$12:$B$111)),""),ROWS($B$1:G63))),COLUMNS($B$1:G63)),"")</f>
        <v/>
      </c>
      <c r="H211" s="70" t="str" cm="1">
        <f t="array" ref="H211">IFERROR(INDEX($B$12:$H$111,(SMALL(IF(INDEX($B$12:$H$111,,$A$149)=$A$146,MATCH(ROW($B$12:$B$111),ROW($B$12:$B$111)),""),ROWS($B$1:H63))),COLUMNS($B$1:H63)),"")</f>
        <v/>
      </c>
      <c r="I211" s="70"/>
      <c r="J211" s="70"/>
      <c r="K211" s="146" t="str" cm="1">
        <f t="array" ref="K211">IFERROR(INDEX($K$12:$M$111,(SMALL(IF(INDEX($K$12:$M$111,,$A$149)=$A$146,MATCH(ROW($K$12:$K$111),ROW($K$12:$K$111)),""),ROWS($B$1:B63))),COLUMNS($B$1:B63)),"")</f>
        <v/>
      </c>
      <c r="L211" s="146" t="str" cm="1">
        <f t="array" ref="L211">IFERROR(INDEX($K$12:$M$111,(SMALL(IF(INDEX($K$12:$M$111,,$A$149)=$A$146,MATCH(ROW($K$12:$K$111),ROW($K$12:$K$111)),""),ROWS($B$1:C63))),COLUMNS($B$1:C63)),"")</f>
        <v/>
      </c>
      <c r="M211" s="146" t="str" cm="1">
        <f t="array" ref="M211">IFERROR(INDEX($K$12:$M$111,(SMALL(IF(INDEX($K$12:$M$111,,$A$149)=$A$146,MATCH(ROW($K$12:$K$111),ROW($K$12:$K$111)),""),ROWS($B$1:D63))),COLUMNS($B$1:D63)),"")</f>
        <v/>
      </c>
      <c r="P211" s="70" t="str" cm="1">
        <f t="array" ref="P211">IFERROR(INDEX($P$12:$R$111,(SMALL(IF(INDEX($P$12:$R$111,,$A$149)=$A$146,MATCH(ROW($P$12:$P$111),ROW($P$12:$P$111)),""),ROWS($B$1:B63))),COLUMNS($B$1:B63)),"")</f>
        <v/>
      </c>
      <c r="Q211" s="70" t="str" cm="1">
        <f t="array" ref="Q211">IFERROR(INDEX($P$12:$R$111,(SMALL(IF(INDEX($P$12:$R$111,,$A$149)=$A$146,MATCH(ROW($P$12:$P$111),ROW($P$12:$P$111)),""),ROWS($B$1:C63))),COLUMNS($B$1:C63)),"")</f>
        <v/>
      </c>
      <c r="R211" s="70" t="str" cm="1">
        <f t="array" ref="R211">IFERROR(INDEX($P$12:$R$111,(SMALL(IF(INDEX($P$12:$R$111,,$A$149)=$A$146,MATCH(ROW($P$12:$P$111),ROW($P$12:$P$111)),""),ROWS($B$1:D63))),COLUMNS($B$1:D63)),"")</f>
        <v/>
      </c>
    </row>
    <row r="212" spans="1:18" x14ac:dyDescent="0.3">
      <c r="A212">
        <v>64</v>
      </c>
      <c r="B212" s="70" t="str" cm="1">
        <f t="array" ref="B212">IFERROR(INDEX($B$12:$H$111,(SMALL(IF(INDEX($B$12:$H$111,,$A$149)=$A$146,MATCH(ROW($B$12:$B$111),ROW($B$12:$B$111)),""),ROWS($B$1:B64))),COLUMNS($B$1:B64)),"")</f>
        <v/>
      </c>
      <c r="C212" s="70" t="str" cm="1">
        <f t="array" ref="C212">IFERROR(INDEX($B$12:$H$111,(SMALL(IF(INDEX($B$12:$H$111,,$A$149)=$A$146,MATCH(ROW($B$12:$B$111),ROW($B$12:$B$111)),""),ROWS($B$1:C64))),COLUMNS($B$1:C64)),"")</f>
        <v/>
      </c>
      <c r="D212" s="70" t="str" cm="1">
        <f t="array" ref="D212">IFERROR(INDEX($B$12:$H$111,(SMALL(IF(INDEX($B$12:$H$111,,$A$149)=$A$146,MATCH(ROW($B$12:$B$111),ROW($B$12:$B$111)),""),ROWS($B$1:D64))),COLUMNS($B$1:D64)),"")</f>
        <v/>
      </c>
      <c r="E212" s="70" t="str" cm="1">
        <f t="array" ref="E212">IFERROR(INDEX($B$12:$H$111,(SMALL(IF(INDEX($B$12:$H$111,,$A$149)=$A$146,MATCH(ROW($B$12:$B$111),ROW($B$12:$B$111)),""),ROWS($B$1:E64))),COLUMNS($B$1:E64)),"")</f>
        <v/>
      </c>
      <c r="F212" s="70" t="str" cm="1">
        <f t="array" ref="F212">IFERROR(INDEX($B$12:$H$111,(SMALL(IF(INDEX($B$12:$H$111,,$A$149)=$A$146,MATCH(ROW($B$12:$B$111),ROW($B$12:$B$111)),""),ROWS($B$1:F64))),COLUMNS($B$1:F64)),"")</f>
        <v/>
      </c>
      <c r="G212" s="70" t="str" cm="1">
        <f t="array" ref="G212">IFERROR(INDEX($B$12:$H$111,(SMALL(IF(INDEX($B$12:$H$111,,$A$149)=$A$146,MATCH(ROW($B$12:$B$111),ROW($B$12:$B$111)),""),ROWS($B$1:G64))),COLUMNS($B$1:G64)),"")</f>
        <v/>
      </c>
      <c r="H212" s="70" t="str" cm="1">
        <f t="array" ref="H212">IFERROR(INDEX($B$12:$H$111,(SMALL(IF(INDEX($B$12:$H$111,,$A$149)=$A$146,MATCH(ROW($B$12:$B$111),ROW($B$12:$B$111)),""),ROWS($B$1:H64))),COLUMNS($B$1:H64)),"")</f>
        <v/>
      </c>
      <c r="I212" s="70"/>
      <c r="J212" s="70"/>
      <c r="K212" s="146" t="str" cm="1">
        <f t="array" ref="K212">IFERROR(INDEX($K$12:$M$111,(SMALL(IF(INDEX($K$12:$M$111,,$A$149)=$A$146,MATCH(ROW($K$12:$K$111),ROW($K$12:$K$111)),""),ROWS($B$1:B64))),COLUMNS($B$1:B64)),"")</f>
        <v/>
      </c>
      <c r="L212" s="146" t="str" cm="1">
        <f t="array" ref="L212">IFERROR(INDEX($K$12:$M$111,(SMALL(IF(INDEX($K$12:$M$111,,$A$149)=$A$146,MATCH(ROW($K$12:$K$111),ROW($K$12:$K$111)),""),ROWS($B$1:C64))),COLUMNS($B$1:C64)),"")</f>
        <v/>
      </c>
      <c r="M212" s="146" t="str" cm="1">
        <f t="array" ref="M212">IFERROR(INDEX($K$12:$M$111,(SMALL(IF(INDEX($K$12:$M$111,,$A$149)=$A$146,MATCH(ROW($K$12:$K$111),ROW($K$12:$K$111)),""),ROWS($B$1:D64))),COLUMNS($B$1:D64)),"")</f>
        <v/>
      </c>
      <c r="P212" s="70" t="str" cm="1">
        <f t="array" ref="P212">IFERROR(INDEX($P$12:$R$111,(SMALL(IF(INDEX($P$12:$R$111,,$A$149)=$A$146,MATCH(ROW($P$12:$P$111),ROW($P$12:$P$111)),""),ROWS($B$1:B64))),COLUMNS($B$1:B64)),"")</f>
        <v/>
      </c>
      <c r="Q212" s="70" t="str" cm="1">
        <f t="array" ref="Q212">IFERROR(INDEX($P$12:$R$111,(SMALL(IF(INDEX($P$12:$R$111,,$A$149)=$A$146,MATCH(ROW($P$12:$P$111),ROW($P$12:$P$111)),""),ROWS($B$1:C64))),COLUMNS($B$1:C64)),"")</f>
        <v/>
      </c>
      <c r="R212" s="70" t="str" cm="1">
        <f t="array" ref="R212">IFERROR(INDEX($P$12:$R$111,(SMALL(IF(INDEX($P$12:$R$111,,$A$149)=$A$146,MATCH(ROW($P$12:$P$111),ROW($P$12:$P$111)),""),ROWS($B$1:D64))),COLUMNS($B$1:D64)),"")</f>
        <v/>
      </c>
    </row>
    <row r="213" spans="1:18" x14ac:dyDescent="0.3">
      <c r="A213">
        <v>65</v>
      </c>
      <c r="B213" s="70" t="str" cm="1">
        <f t="array" ref="B213">IFERROR(INDEX($B$12:$H$111,(SMALL(IF(INDEX($B$12:$H$111,,$A$149)=$A$146,MATCH(ROW($B$12:$B$111),ROW($B$12:$B$111)),""),ROWS($B$1:B65))),COLUMNS($B$1:B65)),"")</f>
        <v/>
      </c>
      <c r="C213" s="70" t="str" cm="1">
        <f t="array" ref="C213">IFERROR(INDEX($B$12:$H$111,(SMALL(IF(INDEX($B$12:$H$111,,$A$149)=$A$146,MATCH(ROW($B$12:$B$111),ROW($B$12:$B$111)),""),ROWS($B$1:C65))),COLUMNS($B$1:C65)),"")</f>
        <v/>
      </c>
      <c r="D213" s="70" t="str" cm="1">
        <f t="array" ref="D213">IFERROR(INDEX($B$12:$H$111,(SMALL(IF(INDEX($B$12:$H$111,,$A$149)=$A$146,MATCH(ROW($B$12:$B$111),ROW($B$12:$B$111)),""),ROWS($B$1:D65))),COLUMNS($B$1:D65)),"")</f>
        <v/>
      </c>
      <c r="E213" s="70" t="str" cm="1">
        <f t="array" ref="E213">IFERROR(INDEX($B$12:$H$111,(SMALL(IF(INDEX($B$12:$H$111,,$A$149)=$A$146,MATCH(ROW($B$12:$B$111),ROW($B$12:$B$111)),""),ROWS($B$1:E65))),COLUMNS($B$1:E65)),"")</f>
        <v/>
      </c>
      <c r="F213" s="70" t="str" cm="1">
        <f t="array" ref="F213">IFERROR(INDEX($B$12:$H$111,(SMALL(IF(INDEX($B$12:$H$111,,$A$149)=$A$146,MATCH(ROW($B$12:$B$111),ROW($B$12:$B$111)),""),ROWS($B$1:F65))),COLUMNS($B$1:F65)),"")</f>
        <v/>
      </c>
      <c r="G213" s="70" t="str" cm="1">
        <f t="array" ref="G213">IFERROR(INDEX($B$12:$H$111,(SMALL(IF(INDEX($B$12:$H$111,,$A$149)=$A$146,MATCH(ROW($B$12:$B$111),ROW($B$12:$B$111)),""),ROWS($B$1:G65))),COLUMNS($B$1:G65)),"")</f>
        <v/>
      </c>
      <c r="H213" s="70" t="str" cm="1">
        <f t="array" ref="H213">IFERROR(INDEX($B$12:$H$111,(SMALL(IF(INDEX($B$12:$H$111,,$A$149)=$A$146,MATCH(ROW($B$12:$B$111),ROW($B$12:$B$111)),""),ROWS($B$1:H65))),COLUMNS($B$1:H65)),"")</f>
        <v/>
      </c>
      <c r="I213" s="70"/>
      <c r="J213" s="70"/>
      <c r="K213" s="146" t="str" cm="1">
        <f t="array" ref="K213">IFERROR(INDEX($K$12:$M$111,(SMALL(IF(INDEX($K$12:$M$111,,$A$149)=$A$146,MATCH(ROW($K$12:$K$111),ROW($K$12:$K$111)),""),ROWS($B$1:B65))),COLUMNS($B$1:B65)),"")</f>
        <v/>
      </c>
      <c r="L213" s="146" t="str" cm="1">
        <f t="array" ref="L213">IFERROR(INDEX($K$12:$M$111,(SMALL(IF(INDEX($K$12:$M$111,,$A$149)=$A$146,MATCH(ROW($K$12:$K$111),ROW($K$12:$K$111)),""),ROWS($B$1:C65))),COLUMNS($B$1:C65)),"")</f>
        <v/>
      </c>
      <c r="M213" s="146" t="str" cm="1">
        <f t="array" ref="M213">IFERROR(INDEX($K$12:$M$111,(SMALL(IF(INDEX($K$12:$M$111,,$A$149)=$A$146,MATCH(ROW($K$12:$K$111),ROW($K$12:$K$111)),""),ROWS($B$1:D65))),COLUMNS($B$1:D65)),"")</f>
        <v/>
      </c>
      <c r="P213" s="70" t="str" cm="1">
        <f t="array" ref="P213">IFERROR(INDEX($P$12:$R$111,(SMALL(IF(INDEX($P$12:$R$111,,$A$149)=$A$146,MATCH(ROW($P$12:$P$111),ROW($P$12:$P$111)),""),ROWS($B$1:B65))),COLUMNS($B$1:B65)),"")</f>
        <v/>
      </c>
      <c r="Q213" s="70" t="str" cm="1">
        <f t="array" ref="Q213">IFERROR(INDEX($P$12:$R$111,(SMALL(IF(INDEX($P$12:$R$111,,$A$149)=$A$146,MATCH(ROW($P$12:$P$111),ROW($P$12:$P$111)),""),ROWS($B$1:C65))),COLUMNS($B$1:C65)),"")</f>
        <v/>
      </c>
      <c r="R213" s="70" t="str" cm="1">
        <f t="array" ref="R213">IFERROR(INDEX($P$12:$R$111,(SMALL(IF(INDEX($P$12:$R$111,,$A$149)=$A$146,MATCH(ROW($P$12:$P$111),ROW($P$12:$P$111)),""),ROWS($B$1:D65))),COLUMNS($B$1:D65)),"")</f>
        <v/>
      </c>
    </row>
    <row r="214" spans="1:18" x14ac:dyDescent="0.3">
      <c r="A214">
        <v>66</v>
      </c>
      <c r="B214" s="70" t="str" cm="1">
        <f t="array" ref="B214">IFERROR(INDEX($B$12:$H$111,(SMALL(IF(INDEX($B$12:$H$111,,$A$149)=$A$146,MATCH(ROW($B$12:$B$111),ROW($B$12:$B$111)),""),ROWS($B$1:B66))),COLUMNS($B$1:B66)),"")</f>
        <v/>
      </c>
      <c r="C214" s="70" t="str" cm="1">
        <f t="array" ref="C214">IFERROR(INDEX($B$12:$H$111,(SMALL(IF(INDEX($B$12:$H$111,,$A$149)=$A$146,MATCH(ROW($B$12:$B$111),ROW($B$12:$B$111)),""),ROWS($B$1:C66))),COLUMNS($B$1:C66)),"")</f>
        <v/>
      </c>
      <c r="D214" s="70" t="str" cm="1">
        <f t="array" ref="D214">IFERROR(INDEX($B$12:$H$111,(SMALL(IF(INDEX($B$12:$H$111,,$A$149)=$A$146,MATCH(ROW($B$12:$B$111),ROW($B$12:$B$111)),""),ROWS($B$1:D66))),COLUMNS($B$1:D66)),"")</f>
        <v/>
      </c>
      <c r="E214" s="70" t="str" cm="1">
        <f t="array" ref="E214">IFERROR(INDEX($B$12:$H$111,(SMALL(IF(INDEX($B$12:$H$111,,$A$149)=$A$146,MATCH(ROW($B$12:$B$111),ROW($B$12:$B$111)),""),ROWS($B$1:E66))),COLUMNS($B$1:E66)),"")</f>
        <v/>
      </c>
      <c r="F214" s="70" t="str" cm="1">
        <f t="array" ref="F214">IFERROR(INDEX($B$12:$H$111,(SMALL(IF(INDEX($B$12:$H$111,,$A$149)=$A$146,MATCH(ROW($B$12:$B$111),ROW($B$12:$B$111)),""),ROWS($B$1:F66))),COLUMNS($B$1:F66)),"")</f>
        <v/>
      </c>
      <c r="G214" s="70" t="str" cm="1">
        <f t="array" ref="G214">IFERROR(INDEX($B$12:$H$111,(SMALL(IF(INDEX($B$12:$H$111,,$A$149)=$A$146,MATCH(ROW($B$12:$B$111),ROW($B$12:$B$111)),""),ROWS($B$1:G66))),COLUMNS($B$1:G66)),"")</f>
        <v/>
      </c>
      <c r="H214" s="70" t="str" cm="1">
        <f t="array" ref="H214">IFERROR(INDEX($B$12:$H$111,(SMALL(IF(INDEX($B$12:$H$111,,$A$149)=$A$146,MATCH(ROW($B$12:$B$111),ROW($B$12:$B$111)),""),ROWS($B$1:H66))),COLUMNS($B$1:H66)),"")</f>
        <v/>
      </c>
      <c r="I214" s="70"/>
      <c r="J214" s="70"/>
      <c r="K214" s="146" t="str" cm="1">
        <f t="array" ref="K214">IFERROR(INDEX($K$12:$M$111,(SMALL(IF(INDEX($K$12:$M$111,,$A$149)=$A$146,MATCH(ROW($K$12:$K$111),ROW($K$12:$K$111)),""),ROWS($B$1:B66))),COLUMNS($B$1:B66)),"")</f>
        <v/>
      </c>
      <c r="L214" s="146" t="str" cm="1">
        <f t="array" ref="L214">IFERROR(INDEX($K$12:$M$111,(SMALL(IF(INDEX($K$12:$M$111,,$A$149)=$A$146,MATCH(ROW($K$12:$K$111),ROW($K$12:$K$111)),""),ROWS($B$1:C66))),COLUMNS($B$1:C66)),"")</f>
        <v/>
      </c>
      <c r="M214" s="146" t="str" cm="1">
        <f t="array" ref="M214">IFERROR(INDEX($K$12:$M$111,(SMALL(IF(INDEX($K$12:$M$111,,$A$149)=$A$146,MATCH(ROW($K$12:$K$111),ROW($K$12:$K$111)),""),ROWS($B$1:D66))),COLUMNS($B$1:D66)),"")</f>
        <v/>
      </c>
      <c r="P214" s="70" t="str" cm="1">
        <f t="array" ref="P214">IFERROR(INDEX($P$12:$R$111,(SMALL(IF(INDEX($P$12:$R$111,,$A$149)=$A$146,MATCH(ROW($P$12:$P$111),ROW($P$12:$P$111)),""),ROWS($B$1:B66))),COLUMNS($B$1:B66)),"")</f>
        <v/>
      </c>
      <c r="Q214" s="70" t="str" cm="1">
        <f t="array" ref="Q214">IFERROR(INDEX($P$12:$R$111,(SMALL(IF(INDEX($P$12:$R$111,,$A$149)=$A$146,MATCH(ROW($P$12:$P$111),ROW($P$12:$P$111)),""),ROWS($B$1:C66))),COLUMNS($B$1:C66)),"")</f>
        <v/>
      </c>
      <c r="R214" s="70" t="str" cm="1">
        <f t="array" ref="R214">IFERROR(INDEX($P$12:$R$111,(SMALL(IF(INDEX($P$12:$R$111,,$A$149)=$A$146,MATCH(ROW($P$12:$P$111),ROW($P$12:$P$111)),""),ROWS($B$1:D66))),COLUMNS($B$1:D66)),"")</f>
        <v/>
      </c>
    </row>
    <row r="215" spans="1:18" x14ac:dyDescent="0.3">
      <c r="A215">
        <v>67</v>
      </c>
      <c r="B215" s="70" t="str" cm="1">
        <f t="array" ref="B215">IFERROR(INDEX($B$12:$H$111,(SMALL(IF(INDEX($B$12:$H$111,,$A$149)=$A$146,MATCH(ROW($B$12:$B$111),ROW($B$12:$B$111)),""),ROWS($B$1:B67))),COLUMNS($B$1:B67)),"")</f>
        <v/>
      </c>
      <c r="C215" s="70" t="str" cm="1">
        <f t="array" ref="C215">IFERROR(INDEX($B$12:$H$111,(SMALL(IF(INDEX($B$12:$H$111,,$A$149)=$A$146,MATCH(ROW($B$12:$B$111),ROW($B$12:$B$111)),""),ROWS($B$1:C67))),COLUMNS($B$1:C67)),"")</f>
        <v/>
      </c>
      <c r="D215" s="70" t="str" cm="1">
        <f t="array" ref="D215">IFERROR(INDEX($B$12:$H$111,(SMALL(IF(INDEX($B$12:$H$111,,$A$149)=$A$146,MATCH(ROW($B$12:$B$111),ROW($B$12:$B$111)),""),ROWS($B$1:D67))),COLUMNS($B$1:D67)),"")</f>
        <v/>
      </c>
      <c r="E215" s="70" t="str" cm="1">
        <f t="array" ref="E215">IFERROR(INDEX($B$12:$H$111,(SMALL(IF(INDEX($B$12:$H$111,,$A$149)=$A$146,MATCH(ROW($B$12:$B$111),ROW($B$12:$B$111)),""),ROWS($B$1:E67))),COLUMNS($B$1:E67)),"")</f>
        <v/>
      </c>
      <c r="F215" s="70" t="str" cm="1">
        <f t="array" ref="F215">IFERROR(INDEX($B$12:$H$111,(SMALL(IF(INDEX($B$12:$H$111,,$A$149)=$A$146,MATCH(ROW($B$12:$B$111),ROW($B$12:$B$111)),""),ROWS($B$1:F67))),COLUMNS($B$1:F67)),"")</f>
        <v/>
      </c>
      <c r="G215" s="70" t="str" cm="1">
        <f t="array" ref="G215">IFERROR(INDEX($B$12:$H$111,(SMALL(IF(INDEX($B$12:$H$111,,$A$149)=$A$146,MATCH(ROW($B$12:$B$111),ROW($B$12:$B$111)),""),ROWS($B$1:G67))),COLUMNS($B$1:G67)),"")</f>
        <v/>
      </c>
      <c r="H215" s="70" t="str" cm="1">
        <f t="array" ref="H215">IFERROR(INDEX($B$12:$H$111,(SMALL(IF(INDEX($B$12:$H$111,,$A$149)=$A$146,MATCH(ROW($B$12:$B$111),ROW($B$12:$B$111)),""),ROWS($B$1:H67))),COLUMNS($B$1:H67)),"")</f>
        <v/>
      </c>
      <c r="I215" s="70"/>
      <c r="J215" s="70"/>
      <c r="K215" s="146" t="str" cm="1">
        <f t="array" ref="K215">IFERROR(INDEX($K$12:$M$111,(SMALL(IF(INDEX($K$12:$M$111,,$A$149)=$A$146,MATCH(ROW($K$12:$K$111),ROW($K$12:$K$111)),""),ROWS($B$1:B67))),COLUMNS($B$1:B67)),"")</f>
        <v/>
      </c>
      <c r="L215" s="146" t="str" cm="1">
        <f t="array" ref="L215">IFERROR(INDEX($K$12:$M$111,(SMALL(IF(INDEX($K$12:$M$111,,$A$149)=$A$146,MATCH(ROW($K$12:$K$111),ROW($K$12:$K$111)),""),ROWS($B$1:C67))),COLUMNS($B$1:C67)),"")</f>
        <v/>
      </c>
      <c r="M215" s="146" t="str" cm="1">
        <f t="array" ref="M215">IFERROR(INDEX($K$12:$M$111,(SMALL(IF(INDEX($K$12:$M$111,,$A$149)=$A$146,MATCH(ROW($K$12:$K$111),ROW($K$12:$K$111)),""),ROWS($B$1:D67))),COLUMNS($B$1:D67)),"")</f>
        <v/>
      </c>
      <c r="P215" s="70" t="str" cm="1">
        <f t="array" ref="P215">IFERROR(INDEX($P$12:$R$111,(SMALL(IF(INDEX($P$12:$R$111,,$A$149)=$A$146,MATCH(ROW($P$12:$P$111),ROW($P$12:$P$111)),""),ROWS($B$1:B67))),COLUMNS($B$1:B67)),"")</f>
        <v/>
      </c>
      <c r="Q215" s="70" t="str" cm="1">
        <f t="array" ref="Q215">IFERROR(INDEX($P$12:$R$111,(SMALL(IF(INDEX($P$12:$R$111,,$A$149)=$A$146,MATCH(ROW($P$12:$P$111),ROW($P$12:$P$111)),""),ROWS($B$1:C67))),COLUMNS($B$1:C67)),"")</f>
        <v/>
      </c>
      <c r="R215" s="70" t="str" cm="1">
        <f t="array" ref="R215">IFERROR(INDEX($P$12:$R$111,(SMALL(IF(INDEX($P$12:$R$111,,$A$149)=$A$146,MATCH(ROW($P$12:$P$111),ROW($P$12:$P$111)),""),ROWS($B$1:D67))),COLUMNS($B$1:D67)),"")</f>
        <v/>
      </c>
    </row>
    <row r="216" spans="1:18" x14ac:dyDescent="0.3">
      <c r="A216">
        <v>68</v>
      </c>
      <c r="B216" s="70" t="str" cm="1">
        <f t="array" ref="B216">IFERROR(INDEX($B$12:$H$111,(SMALL(IF(INDEX($B$12:$H$111,,$A$149)=$A$146,MATCH(ROW($B$12:$B$111),ROW($B$12:$B$111)),""),ROWS($B$1:B68))),COLUMNS($B$1:B68)),"")</f>
        <v/>
      </c>
      <c r="C216" s="70" t="str" cm="1">
        <f t="array" ref="C216">IFERROR(INDEX($B$12:$H$111,(SMALL(IF(INDEX($B$12:$H$111,,$A$149)=$A$146,MATCH(ROW($B$12:$B$111),ROW($B$12:$B$111)),""),ROWS($B$1:C68))),COLUMNS($B$1:C68)),"")</f>
        <v/>
      </c>
      <c r="D216" s="70" t="str" cm="1">
        <f t="array" ref="D216">IFERROR(INDEX($B$12:$H$111,(SMALL(IF(INDEX($B$12:$H$111,,$A$149)=$A$146,MATCH(ROW($B$12:$B$111),ROW($B$12:$B$111)),""),ROWS($B$1:D68))),COLUMNS($B$1:D68)),"")</f>
        <v/>
      </c>
      <c r="E216" s="70" t="str" cm="1">
        <f t="array" ref="E216">IFERROR(INDEX($B$12:$H$111,(SMALL(IF(INDEX($B$12:$H$111,,$A$149)=$A$146,MATCH(ROW($B$12:$B$111),ROW($B$12:$B$111)),""),ROWS($B$1:E68))),COLUMNS($B$1:E68)),"")</f>
        <v/>
      </c>
      <c r="F216" s="70" t="str" cm="1">
        <f t="array" ref="F216">IFERROR(INDEX($B$12:$H$111,(SMALL(IF(INDEX($B$12:$H$111,,$A$149)=$A$146,MATCH(ROW($B$12:$B$111),ROW($B$12:$B$111)),""),ROWS($B$1:F68))),COLUMNS($B$1:F68)),"")</f>
        <v/>
      </c>
      <c r="G216" s="70" t="str" cm="1">
        <f t="array" ref="G216">IFERROR(INDEX($B$12:$H$111,(SMALL(IF(INDEX($B$12:$H$111,,$A$149)=$A$146,MATCH(ROW($B$12:$B$111),ROW($B$12:$B$111)),""),ROWS($B$1:G68))),COLUMNS($B$1:G68)),"")</f>
        <v/>
      </c>
      <c r="H216" s="70" t="str" cm="1">
        <f t="array" ref="H216">IFERROR(INDEX($B$12:$H$111,(SMALL(IF(INDEX($B$12:$H$111,,$A$149)=$A$146,MATCH(ROW($B$12:$B$111),ROW($B$12:$B$111)),""),ROWS($B$1:H68))),COLUMNS($B$1:H68)),"")</f>
        <v/>
      </c>
      <c r="I216" s="70"/>
      <c r="J216" s="70"/>
      <c r="K216" s="146" t="str" cm="1">
        <f t="array" ref="K216">IFERROR(INDEX($K$12:$M$111,(SMALL(IF(INDEX($K$12:$M$111,,$A$149)=$A$146,MATCH(ROW($K$12:$K$111),ROW($K$12:$K$111)),""),ROWS($B$1:B68))),COLUMNS($B$1:B68)),"")</f>
        <v/>
      </c>
      <c r="L216" s="146" t="str" cm="1">
        <f t="array" ref="L216">IFERROR(INDEX($K$12:$M$111,(SMALL(IF(INDEX($K$12:$M$111,,$A$149)=$A$146,MATCH(ROW($K$12:$K$111),ROW($K$12:$K$111)),""),ROWS($B$1:C68))),COLUMNS($B$1:C68)),"")</f>
        <v/>
      </c>
      <c r="M216" s="146" t="str" cm="1">
        <f t="array" ref="M216">IFERROR(INDEX($K$12:$M$111,(SMALL(IF(INDEX($K$12:$M$111,,$A$149)=$A$146,MATCH(ROW($K$12:$K$111),ROW($K$12:$K$111)),""),ROWS($B$1:D68))),COLUMNS($B$1:D68)),"")</f>
        <v/>
      </c>
      <c r="P216" s="70" t="str" cm="1">
        <f t="array" ref="P216">IFERROR(INDEX($P$12:$R$111,(SMALL(IF(INDEX($P$12:$R$111,,$A$149)=$A$146,MATCH(ROW($P$12:$P$111),ROW($P$12:$P$111)),""),ROWS($B$1:B68))),COLUMNS($B$1:B68)),"")</f>
        <v/>
      </c>
      <c r="Q216" s="70" t="str" cm="1">
        <f t="array" ref="Q216">IFERROR(INDEX($P$12:$R$111,(SMALL(IF(INDEX($P$12:$R$111,,$A$149)=$A$146,MATCH(ROW($P$12:$P$111),ROW($P$12:$P$111)),""),ROWS($B$1:C68))),COLUMNS($B$1:C68)),"")</f>
        <v/>
      </c>
      <c r="R216" s="70" t="str" cm="1">
        <f t="array" ref="R216">IFERROR(INDEX($P$12:$R$111,(SMALL(IF(INDEX($P$12:$R$111,,$A$149)=$A$146,MATCH(ROW($P$12:$P$111),ROW($P$12:$P$111)),""),ROWS($B$1:D68))),COLUMNS($B$1:D68)),"")</f>
        <v/>
      </c>
    </row>
    <row r="217" spans="1:18" x14ac:dyDescent="0.3">
      <c r="A217">
        <v>69</v>
      </c>
      <c r="B217" s="70" t="str" cm="1">
        <f t="array" ref="B217">IFERROR(INDEX($B$12:$H$111,(SMALL(IF(INDEX($B$12:$H$111,,$A$149)=$A$146,MATCH(ROW($B$12:$B$111),ROW($B$12:$B$111)),""),ROWS($B$1:B69))),COLUMNS($B$1:B69)),"")</f>
        <v/>
      </c>
      <c r="C217" s="70" t="str" cm="1">
        <f t="array" ref="C217">IFERROR(INDEX($B$12:$H$111,(SMALL(IF(INDEX($B$12:$H$111,,$A$149)=$A$146,MATCH(ROW($B$12:$B$111),ROW($B$12:$B$111)),""),ROWS($B$1:C69))),COLUMNS($B$1:C69)),"")</f>
        <v/>
      </c>
      <c r="D217" s="70" t="str" cm="1">
        <f t="array" ref="D217">IFERROR(INDEX($B$12:$H$111,(SMALL(IF(INDEX($B$12:$H$111,,$A$149)=$A$146,MATCH(ROW($B$12:$B$111),ROW($B$12:$B$111)),""),ROWS($B$1:D69))),COLUMNS($B$1:D69)),"")</f>
        <v/>
      </c>
      <c r="E217" s="70" t="str" cm="1">
        <f t="array" ref="E217">IFERROR(INDEX($B$12:$H$111,(SMALL(IF(INDEX($B$12:$H$111,,$A$149)=$A$146,MATCH(ROW($B$12:$B$111),ROW($B$12:$B$111)),""),ROWS($B$1:E69))),COLUMNS($B$1:E69)),"")</f>
        <v/>
      </c>
      <c r="F217" s="70" t="str" cm="1">
        <f t="array" ref="F217">IFERROR(INDEX($B$12:$H$111,(SMALL(IF(INDEX($B$12:$H$111,,$A$149)=$A$146,MATCH(ROW($B$12:$B$111),ROW($B$12:$B$111)),""),ROWS($B$1:F69))),COLUMNS($B$1:F69)),"")</f>
        <v/>
      </c>
      <c r="G217" s="70" t="str" cm="1">
        <f t="array" ref="G217">IFERROR(INDEX($B$12:$H$111,(SMALL(IF(INDEX($B$12:$H$111,,$A$149)=$A$146,MATCH(ROW($B$12:$B$111),ROW($B$12:$B$111)),""),ROWS($B$1:G69))),COLUMNS($B$1:G69)),"")</f>
        <v/>
      </c>
      <c r="H217" s="70" t="str" cm="1">
        <f t="array" ref="H217">IFERROR(INDEX($B$12:$H$111,(SMALL(IF(INDEX($B$12:$H$111,,$A$149)=$A$146,MATCH(ROW($B$12:$B$111),ROW($B$12:$B$111)),""),ROWS($B$1:H69))),COLUMNS($B$1:H69)),"")</f>
        <v/>
      </c>
      <c r="I217" s="70"/>
      <c r="J217" s="70"/>
      <c r="K217" s="146" t="str" cm="1">
        <f t="array" ref="K217">IFERROR(INDEX($K$12:$M$111,(SMALL(IF(INDEX($K$12:$M$111,,$A$149)=$A$146,MATCH(ROW($K$12:$K$111),ROW($K$12:$K$111)),""),ROWS($B$1:B69))),COLUMNS($B$1:B69)),"")</f>
        <v/>
      </c>
      <c r="L217" s="146" t="str" cm="1">
        <f t="array" ref="L217">IFERROR(INDEX($K$12:$M$111,(SMALL(IF(INDEX($K$12:$M$111,,$A$149)=$A$146,MATCH(ROW($K$12:$K$111),ROW($K$12:$K$111)),""),ROWS($B$1:C69))),COLUMNS($B$1:C69)),"")</f>
        <v/>
      </c>
      <c r="M217" s="146" t="str" cm="1">
        <f t="array" ref="M217">IFERROR(INDEX($K$12:$M$111,(SMALL(IF(INDEX($K$12:$M$111,,$A$149)=$A$146,MATCH(ROW($K$12:$K$111),ROW($K$12:$K$111)),""),ROWS($B$1:D69))),COLUMNS($B$1:D69)),"")</f>
        <v/>
      </c>
      <c r="P217" s="70" t="str" cm="1">
        <f t="array" ref="P217">IFERROR(INDEX($P$12:$R$111,(SMALL(IF(INDEX($P$12:$R$111,,$A$149)=$A$146,MATCH(ROW($P$12:$P$111),ROW($P$12:$P$111)),""),ROWS($B$1:B69))),COLUMNS($B$1:B69)),"")</f>
        <v/>
      </c>
      <c r="Q217" s="70" t="str" cm="1">
        <f t="array" ref="Q217">IFERROR(INDEX($P$12:$R$111,(SMALL(IF(INDEX($P$12:$R$111,,$A$149)=$A$146,MATCH(ROW($P$12:$P$111),ROW($P$12:$P$111)),""),ROWS($B$1:C69))),COLUMNS($B$1:C69)),"")</f>
        <v/>
      </c>
      <c r="R217" s="70" t="str" cm="1">
        <f t="array" ref="R217">IFERROR(INDEX($P$12:$R$111,(SMALL(IF(INDEX($P$12:$R$111,,$A$149)=$A$146,MATCH(ROW($P$12:$P$111),ROW($P$12:$P$111)),""),ROWS($B$1:D69))),COLUMNS($B$1:D69)),"")</f>
        <v/>
      </c>
    </row>
    <row r="218" spans="1:18" x14ac:dyDescent="0.3">
      <c r="A218">
        <v>70</v>
      </c>
      <c r="B218" s="70" t="str" cm="1">
        <f t="array" ref="B218">IFERROR(INDEX($B$12:$H$111,(SMALL(IF(INDEX($B$12:$H$111,,$A$149)=$A$146,MATCH(ROW($B$12:$B$111),ROW($B$12:$B$111)),""),ROWS($B$1:B70))),COLUMNS($B$1:B70)),"")</f>
        <v/>
      </c>
      <c r="C218" s="70" t="str" cm="1">
        <f t="array" ref="C218">IFERROR(INDEX($B$12:$H$111,(SMALL(IF(INDEX($B$12:$H$111,,$A$149)=$A$146,MATCH(ROW($B$12:$B$111),ROW($B$12:$B$111)),""),ROWS($B$1:C70))),COLUMNS($B$1:C70)),"")</f>
        <v/>
      </c>
      <c r="D218" s="70" t="str" cm="1">
        <f t="array" ref="D218">IFERROR(INDEX($B$12:$H$111,(SMALL(IF(INDEX($B$12:$H$111,,$A$149)=$A$146,MATCH(ROW($B$12:$B$111),ROW($B$12:$B$111)),""),ROWS($B$1:D70))),COLUMNS($B$1:D70)),"")</f>
        <v/>
      </c>
      <c r="E218" s="70" t="str" cm="1">
        <f t="array" ref="E218">IFERROR(INDEX($B$12:$H$111,(SMALL(IF(INDEX($B$12:$H$111,,$A$149)=$A$146,MATCH(ROW($B$12:$B$111),ROW($B$12:$B$111)),""),ROWS($B$1:E70))),COLUMNS($B$1:E70)),"")</f>
        <v/>
      </c>
      <c r="F218" s="70" t="str" cm="1">
        <f t="array" ref="F218">IFERROR(INDEX($B$12:$H$111,(SMALL(IF(INDEX($B$12:$H$111,,$A$149)=$A$146,MATCH(ROW($B$12:$B$111),ROW($B$12:$B$111)),""),ROWS($B$1:F70))),COLUMNS($B$1:F70)),"")</f>
        <v/>
      </c>
      <c r="G218" s="70" t="str" cm="1">
        <f t="array" ref="G218">IFERROR(INDEX($B$12:$H$111,(SMALL(IF(INDEX($B$12:$H$111,,$A$149)=$A$146,MATCH(ROW($B$12:$B$111),ROW($B$12:$B$111)),""),ROWS($B$1:G70))),COLUMNS($B$1:G70)),"")</f>
        <v/>
      </c>
      <c r="H218" s="70" t="str" cm="1">
        <f t="array" ref="H218">IFERROR(INDEX($B$12:$H$111,(SMALL(IF(INDEX($B$12:$H$111,,$A$149)=$A$146,MATCH(ROW($B$12:$B$111),ROW($B$12:$B$111)),""),ROWS($B$1:H70))),COLUMNS($B$1:H70)),"")</f>
        <v/>
      </c>
      <c r="I218" s="70"/>
      <c r="J218" s="70"/>
      <c r="K218" s="146" t="str" cm="1">
        <f t="array" ref="K218">IFERROR(INDEX($K$12:$M$111,(SMALL(IF(INDEX($K$12:$M$111,,$A$149)=$A$146,MATCH(ROW($K$12:$K$111),ROW($K$12:$K$111)),""),ROWS($B$1:B70))),COLUMNS($B$1:B70)),"")</f>
        <v/>
      </c>
      <c r="L218" s="146" t="str" cm="1">
        <f t="array" ref="L218">IFERROR(INDEX($K$12:$M$111,(SMALL(IF(INDEX($K$12:$M$111,,$A$149)=$A$146,MATCH(ROW($K$12:$K$111),ROW($K$12:$K$111)),""),ROWS($B$1:C70))),COLUMNS($B$1:C70)),"")</f>
        <v/>
      </c>
      <c r="M218" s="146" t="str" cm="1">
        <f t="array" ref="M218">IFERROR(INDEX($K$12:$M$111,(SMALL(IF(INDEX($K$12:$M$111,,$A$149)=$A$146,MATCH(ROW($K$12:$K$111),ROW($K$12:$K$111)),""),ROWS($B$1:D70))),COLUMNS($B$1:D70)),"")</f>
        <v/>
      </c>
      <c r="P218" s="70" t="str" cm="1">
        <f t="array" ref="P218">IFERROR(INDEX($P$12:$R$111,(SMALL(IF(INDEX($P$12:$R$111,,$A$149)=$A$146,MATCH(ROW($P$12:$P$111),ROW($P$12:$P$111)),""),ROWS($B$1:B70))),COLUMNS($B$1:B70)),"")</f>
        <v/>
      </c>
      <c r="Q218" s="70" t="str" cm="1">
        <f t="array" ref="Q218">IFERROR(INDEX($P$12:$R$111,(SMALL(IF(INDEX($P$12:$R$111,,$A$149)=$A$146,MATCH(ROW($P$12:$P$111),ROW($P$12:$P$111)),""),ROWS($B$1:C70))),COLUMNS($B$1:C70)),"")</f>
        <v/>
      </c>
      <c r="R218" s="70" t="str" cm="1">
        <f t="array" ref="R218">IFERROR(INDEX($P$12:$R$111,(SMALL(IF(INDEX($P$12:$R$111,,$A$149)=$A$146,MATCH(ROW($P$12:$P$111),ROW($P$12:$P$111)),""),ROWS($B$1:D70))),COLUMNS($B$1:D70)),"")</f>
        <v/>
      </c>
    </row>
    <row r="219" spans="1:18" x14ac:dyDescent="0.3">
      <c r="A219">
        <v>71</v>
      </c>
      <c r="B219" s="70" t="str" cm="1">
        <f t="array" ref="B219">IFERROR(INDEX($B$12:$H$111,(SMALL(IF(INDEX($B$12:$H$111,,$A$149)=$A$146,MATCH(ROW($B$12:$B$111),ROW($B$12:$B$111)),""),ROWS($B$1:B71))),COLUMNS($B$1:B71)),"")</f>
        <v/>
      </c>
      <c r="C219" s="70" t="str" cm="1">
        <f t="array" ref="C219">IFERROR(INDEX($B$12:$H$111,(SMALL(IF(INDEX($B$12:$H$111,,$A$149)=$A$146,MATCH(ROW($B$12:$B$111),ROW($B$12:$B$111)),""),ROWS($B$1:C71))),COLUMNS($B$1:C71)),"")</f>
        <v/>
      </c>
      <c r="D219" s="70" t="str" cm="1">
        <f t="array" ref="D219">IFERROR(INDEX($B$12:$H$111,(SMALL(IF(INDEX($B$12:$H$111,,$A$149)=$A$146,MATCH(ROW($B$12:$B$111),ROW($B$12:$B$111)),""),ROWS($B$1:D71))),COLUMNS($B$1:D71)),"")</f>
        <v/>
      </c>
      <c r="E219" s="70" t="str" cm="1">
        <f t="array" ref="E219">IFERROR(INDEX($B$12:$H$111,(SMALL(IF(INDEX($B$12:$H$111,,$A$149)=$A$146,MATCH(ROW($B$12:$B$111),ROW($B$12:$B$111)),""),ROWS($B$1:E71))),COLUMNS($B$1:E71)),"")</f>
        <v/>
      </c>
      <c r="F219" s="70" t="str" cm="1">
        <f t="array" ref="F219">IFERROR(INDEX($B$12:$H$111,(SMALL(IF(INDEX($B$12:$H$111,,$A$149)=$A$146,MATCH(ROW($B$12:$B$111),ROW($B$12:$B$111)),""),ROWS($B$1:F71))),COLUMNS($B$1:F71)),"")</f>
        <v/>
      </c>
      <c r="G219" s="70" t="str" cm="1">
        <f t="array" ref="G219">IFERROR(INDEX($B$12:$H$111,(SMALL(IF(INDEX($B$12:$H$111,,$A$149)=$A$146,MATCH(ROW($B$12:$B$111),ROW($B$12:$B$111)),""),ROWS($B$1:G71))),COLUMNS($B$1:G71)),"")</f>
        <v/>
      </c>
      <c r="H219" s="70" t="str" cm="1">
        <f t="array" ref="H219">IFERROR(INDEX($B$12:$H$111,(SMALL(IF(INDEX($B$12:$H$111,,$A$149)=$A$146,MATCH(ROW($B$12:$B$111),ROW($B$12:$B$111)),""),ROWS($B$1:H71))),COLUMNS($B$1:H71)),"")</f>
        <v/>
      </c>
      <c r="I219" s="70"/>
      <c r="J219" s="70"/>
      <c r="K219" s="146" t="str" cm="1">
        <f t="array" ref="K219">IFERROR(INDEX($K$12:$M$111,(SMALL(IF(INDEX($K$12:$M$111,,$A$149)=$A$146,MATCH(ROW($K$12:$K$111),ROW($K$12:$K$111)),""),ROWS($B$1:B71))),COLUMNS($B$1:B71)),"")</f>
        <v/>
      </c>
      <c r="L219" s="146" t="str" cm="1">
        <f t="array" ref="L219">IFERROR(INDEX($K$12:$M$111,(SMALL(IF(INDEX($K$12:$M$111,,$A$149)=$A$146,MATCH(ROW($K$12:$K$111),ROW($K$12:$K$111)),""),ROWS($B$1:C71))),COLUMNS($B$1:C71)),"")</f>
        <v/>
      </c>
      <c r="M219" s="146" t="str" cm="1">
        <f t="array" ref="M219">IFERROR(INDEX($K$12:$M$111,(SMALL(IF(INDEX($K$12:$M$111,,$A$149)=$A$146,MATCH(ROW($K$12:$K$111),ROW($K$12:$K$111)),""),ROWS($B$1:D71))),COLUMNS($B$1:D71)),"")</f>
        <v/>
      </c>
      <c r="P219" s="70" t="str" cm="1">
        <f t="array" ref="P219">IFERROR(INDEX($P$12:$R$111,(SMALL(IF(INDEX($P$12:$R$111,,$A$149)=$A$146,MATCH(ROW($P$12:$P$111),ROW($P$12:$P$111)),""),ROWS($B$1:B71))),COLUMNS($B$1:B71)),"")</f>
        <v/>
      </c>
      <c r="Q219" s="70" t="str" cm="1">
        <f t="array" ref="Q219">IFERROR(INDEX($P$12:$R$111,(SMALL(IF(INDEX($P$12:$R$111,,$A$149)=$A$146,MATCH(ROW($P$12:$P$111),ROW($P$12:$P$111)),""),ROWS($B$1:C71))),COLUMNS($B$1:C71)),"")</f>
        <v/>
      </c>
      <c r="R219" s="70" t="str" cm="1">
        <f t="array" ref="R219">IFERROR(INDEX($P$12:$R$111,(SMALL(IF(INDEX($P$12:$R$111,,$A$149)=$A$146,MATCH(ROW($P$12:$P$111),ROW($P$12:$P$111)),""),ROWS($B$1:D71))),COLUMNS($B$1:D71)),"")</f>
        <v/>
      </c>
    </row>
    <row r="220" spans="1:18" x14ac:dyDescent="0.3">
      <c r="A220">
        <v>72</v>
      </c>
      <c r="B220" s="70" t="str" cm="1">
        <f t="array" ref="B220">IFERROR(INDEX($B$12:$H$111,(SMALL(IF(INDEX($B$12:$H$111,,$A$149)=$A$146,MATCH(ROW($B$12:$B$111),ROW($B$12:$B$111)),""),ROWS($B$1:B72))),COLUMNS($B$1:B72)),"")</f>
        <v/>
      </c>
      <c r="C220" s="70" t="str" cm="1">
        <f t="array" ref="C220">IFERROR(INDEX($B$12:$H$111,(SMALL(IF(INDEX($B$12:$H$111,,$A$149)=$A$146,MATCH(ROW($B$12:$B$111),ROW($B$12:$B$111)),""),ROWS($B$1:C72))),COLUMNS($B$1:C72)),"")</f>
        <v/>
      </c>
      <c r="D220" s="70" t="str" cm="1">
        <f t="array" ref="D220">IFERROR(INDEX($B$12:$H$111,(SMALL(IF(INDEX($B$12:$H$111,,$A$149)=$A$146,MATCH(ROW($B$12:$B$111),ROW($B$12:$B$111)),""),ROWS($B$1:D72))),COLUMNS($B$1:D72)),"")</f>
        <v/>
      </c>
      <c r="E220" s="70" t="str" cm="1">
        <f t="array" ref="E220">IFERROR(INDEX($B$12:$H$111,(SMALL(IF(INDEX($B$12:$H$111,,$A$149)=$A$146,MATCH(ROW($B$12:$B$111),ROW($B$12:$B$111)),""),ROWS($B$1:E72))),COLUMNS($B$1:E72)),"")</f>
        <v/>
      </c>
      <c r="F220" s="70" t="str" cm="1">
        <f t="array" ref="F220">IFERROR(INDEX($B$12:$H$111,(SMALL(IF(INDEX($B$12:$H$111,,$A$149)=$A$146,MATCH(ROW($B$12:$B$111),ROW($B$12:$B$111)),""),ROWS($B$1:F72))),COLUMNS($B$1:F72)),"")</f>
        <v/>
      </c>
      <c r="G220" s="70" t="str" cm="1">
        <f t="array" ref="G220">IFERROR(INDEX($B$12:$H$111,(SMALL(IF(INDEX($B$12:$H$111,,$A$149)=$A$146,MATCH(ROW($B$12:$B$111),ROW($B$12:$B$111)),""),ROWS($B$1:G72))),COLUMNS($B$1:G72)),"")</f>
        <v/>
      </c>
      <c r="H220" s="70" t="str" cm="1">
        <f t="array" ref="H220">IFERROR(INDEX($B$12:$H$111,(SMALL(IF(INDEX($B$12:$H$111,,$A$149)=$A$146,MATCH(ROW($B$12:$B$111),ROW($B$12:$B$111)),""),ROWS($B$1:H72))),COLUMNS($B$1:H72)),"")</f>
        <v/>
      </c>
      <c r="I220" s="70"/>
      <c r="J220" s="70"/>
      <c r="K220" s="146" t="str" cm="1">
        <f t="array" ref="K220">IFERROR(INDEX($K$12:$M$111,(SMALL(IF(INDEX($K$12:$M$111,,$A$149)=$A$146,MATCH(ROW($K$12:$K$111),ROW($K$12:$K$111)),""),ROWS($B$1:B72))),COLUMNS($B$1:B72)),"")</f>
        <v/>
      </c>
      <c r="L220" s="146" t="str" cm="1">
        <f t="array" ref="L220">IFERROR(INDEX($K$12:$M$111,(SMALL(IF(INDEX($K$12:$M$111,,$A$149)=$A$146,MATCH(ROW($K$12:$K$111),ROW($K$12:$K$111)),""),ROWS($B$1:C72))),COLUMNS($B$1:C72)),"")</f>
        <v/>
      </c>
      <c r="M220" s="146" t="str" cm="1">
        <f t="array" ref="M220">IFERROR(INDEX($K$12:$M$111,(SMALL(IF(INDEX($K$12:$M$111,,$A$149)=$A$146,MATCH(ROW($K$12:$K$111),ROW($K$12:$K$111)),""),ROWS($B$1:D72))),COLUMNS($B$1:D72)),"")</f>
        <v/>
      </c>
      <c r="P220" s="70" t="str" cm="1">
        <f t="array" ref="P220">IFERROR(INDEX($P$12:$R$111,(SMALL(IF(INDEX($P$12:$R$111,,$A$149)=$A$146,MATCH(ROW($P$12:$P$111),ROW($P$12:$P$111)),""),ROWS($B$1:B72))),COLUMNS($B$1:B72)),"")</f>
        <v/>
      </c>
      <c r="Q220" s="70" t="str" cm="1">
        <f t="array" ref="Q220">IFERROR(INDEX($P$12:$R$111,(SMALL(IF(INDEX($P$12:$R$111,,$A$149)=$A$146,MATCH(ROW($P$12:$P$111),ROW($P$12:$P$111)),""),ROWS($B$1:C72))),COLUMNS($B$1:C72)),"")</f>
        <v/>
      </c>
      <c r="R220" s="70" t="str" cm="1">
        <f t="array" ref="R220">IFERROR(INDEX($P$12:$R$111,(SMALL(IF(INDEX($P$12:$R$111,,$A$149)=$A$146,MATCH(ROW($P$12:$P$111),ROW($P$12:$P$111)),""),ROWS($B$1:D72))),COLUMNS($B$1:D72)),"")</f>
        <v/>
      </c>
    </row>
    <row r="221" spans="1:18" x14ac:dyDescent="0.3">
      <c r="A221">
        <v>73</v>
      </c>
      <c r="B221" s="70" t="str" cm="1">
        <f t="array" ref="B221">IFERROR(INDEX($B$12:$H$111,(SMALL(IF(INDEX($B$12:$H$111,,$A$149)=$A$146,MATCH(ROW($B$12:$B$111),ROW($B$12:$B$111)),""),ROWS($B$1:B73))),COLUMNS($B$1:B73)),"")</f>
        <v/>
      </c>
      <c r="C221" s="70" t="str" cm="1">
        <f t="array" ref="C221">IFERROR(INDEX($B$12:$H$111,(SMALL(IF(INDEX($B$12:$H$111,,$A$149)=$A$146,MATCH(ROW($B$12:$B$111),ROW($B$12:$B$111)),""),ROWS($B$1:C73))),COLUMNS($B$1:C73)),"")</f>
        <v/>
      </c>
      <c r="D221" s="70" t="str" cm="1">
        <f t="array" ref="D221">IFERROR(INDEX($B$12:$H$111,(SMALL(IF(INDEX($B$12:$H$111,,$A$149)=$A$146,MATCH(ROW($B$12:$B$111),ROW($B$12:$B$111)),""),ROWS($B$1:D73))),COLUMNS($B$1:D73)),"")</f>
        <v/>
      </c>
      <c r="E221" s="70" t="str" cm="1">
        <f t="array" ref="E221">IFERROR(INDEX($B$12:$H$111,(SMALL(IF(INDEX($B$12:$H$111,,$A$149)=$A$146,MATCH(ROW($B$12:$B$111),ROW($B$12:$B$111)),""),ROWS($B$1:E73))),COLUMNS($B$1:E73)),"")</f>
        <v/>
      </c>
      <c r="F221" s="70" t="str" cm="1">
        <f t="array" ref="F221">IFERROR(INDEX($B$12:$H$111,(SMALL(IF(INDEX($B$12:$H$111,,$A$149)=$A$146,MATCH(ROW($B$12:$B$111),ROW($B$12:$B$111)),""),ROWS($B$1:F73))),COLUMNS($B$1:F73)),"")</f>
        <v/>
      </c>
      <c r="G221" s="70" t="str" cm="1">
        <f t="array" ref="G221">IFERROR(INDEX($B$12:$H$111,(SMALL(IF(INDEX($B$12:$H$111,,$A$149)=$A$146,MATCH(ROW($B$12:$B$111),ROW($B$12:$B$111)),""),ROWS($B$1:G73))),COLUMNS($B$1:G73)),"")</f>
        <v/>
      </c>
      <c r="H221" s="70" t="str" cm="1">
        <f t="array" ref="H221">IFERROR(INDEX($B$12:$H$111,(SMALL(IF(INDEX($B$12:$H$111,,$A$149)=$A$146,MATCH(ROW($B$12:$B$111),ROW($B$12:$B$111)),""),ROWS($B$1:H73))),COLUMNS($B$1:H73)),"")</f>
        <v/>
      </c>
      <c r="I221" s="70"/>
      <c r="J221" s="70"/>
      <c r="K221" s="146" t="str" cm="1">
        <f t="array" ref="K221">IFERROR(INDEX($K$12:$M$111,(SMALL(IF(INDEX($K$12:$M$111,,$A$149)=$A$146,MATCH(ROW($K$12:$K$111),ROW($K$12:$K$111)),""),ROWS($B$1:B73))),COLUMNS($B$1:B73)),"")</f>
        <v/>
      </c>
      <c r="L221" s="146" t="str" cm="1">
        <f t="array" ref="L221">IFERROR(INDEX($K$12:$M$111,(SMALL(IF(INDEX($K$12:$M$111,,$A$149)=$A$146,MATCH(ROW($K$12:$K$111),ROW($K$12:$K$111)),""),ROWS($B$1:C73))),COLUMNS($B$1:C73)),"")</f>
        <v/>
      </c>
      <c r="M221" s="146" t="str" cm="1">
        <f t="array" ref="M221">IFERROR(INDEX($K$12:$M$111,(SMALL(IF(INDEX($K$12:$M$111,,$A$149)=$A$146,MATCH(ROW($K$12:$K$111),ROW($K$12:$K$111)),""),ROWS($B$1:D73))),COLUMNS($B$1:D73)),"")</f>
        <v/>
      </c>
      <c r="P221" s="70" t="str" cm="1">
        <f t="array" ref="P221">IFERROR(INDEX($P$12:$R$111,(SMALL(IF(INDEX($P$12:$R$111,,$A$149)=$A$146,MATCH(ROW($P$12:$P$111),ROW($P$12:$P$111)),""),ROWS($B$1:B73))),COLUMNS($B$1:B73)),"")</f>
        <v/>
      </c>
      <c r="Q221" s="70" t="str" cm="1">
        <f t="array" ref="Q221">IFERROR(INDEX($P$12:$R$111,(SMALL(IF(INDEX($P$12:$R$111,,$A$149)=$A$146,MATCH(ROW($P$12:$P$111),ROW($P$12:$P$111)),""),ROWS($B$1:C73))),COLUMNS($B$1:C73)),"")</f>
        <v/>
      </c>
      <c r="R221" s="70" t="str" cm="1">
        <f t="array" ref="R221">IFERROR(INDEX($P$12:$R$111,(SMALL(IF(INDEX($P$12:$R$111,,$A$149)=$A$146,MATCH(ROW($P$12:$P$111),ROW($P$12:$P$111)),""),ROWS($B$1:D73))),COLUMNS($B$1:D73)),"")</f>
        <v/>
      </c>
    </row>
    <row r="222" spans="1:18" x14ac:dyDescent="0.3">
      <c r="A222">
        <v>74</v>
      </c>
      <c r="B222" s="70" t="str" cm="1">
        <f t="array" ref="B222">IFERROR(INDEX($B$12:$H$111,(SMALL(IF(INDEX($B$12:$H$111,,$A$149)=$A$146,MATCH(ROW($B$12:$B$111),ROW($B$12:$B$111)),""),ROWS($B$1:B74))),COLUMNS($B$1:B74)),"")</f>
        <v/>
      </c>
      <c r="C222" s="70" t="str" cm="1">
        <f t="array" ref="C222">IFERROR(INDEX($B$12:$H$111,(SMALL(IF(INDEX($B$12:$H$111,,$A$149)=$A$146,MATCH(ROW($B$12:$B$111),ROW($B$12:$B$111)),""),ROWS($B$1:C74))),COLUMNS($B$1:C74)),"")</f>
        <v/>
      </c>
      <c r="D222" s="70" t="str" cm="1">
        <f t="array" ref="D222">IFERROR(INDEX($B$12:$H$111,(SMALL(IF(INDEX($B$12:$H$111,,$A$149)=$A$146,MATCH(ROW($B$12:$B$111),ROW($B$12:$B$111)),""),ROWS($B$1:D74))),COLUMNS($B$1:D74)),"")</f>
        <v/>
      </c>
      <c r="E222" s="70" t="str" cm="1">
        <f t="array" ref="E222">IFERROR(INDEX($B$12:$H$111,(SMALL(IF(INDEX($B$12:$H$111,,$A$149)=$A$146,MATCH(ROW($B$12:$B$111),ROW($B$12:$B$111)),""),ROWS($B$1:E74))),COLUMNS($B$1:E74)),"")</f>
        <v/>
      </c>
      <c r="F222" s="70" t="str" cm="1">
        <f t="array" ref="F222">IFERROR(INDEX($B$12:$H$111,(SMALL(IF(INDEX($B$12:$H$111,,$A$149)=$A$146,MATCH(ROW($B$12:$B$111),ROW($B$12:$B$111)),""),ROWS($B$1:F74))),COLUMNS($B$1:F74)),"")</f>
        <v/>
      </c>
      <c r="G222" s="70" t="str" cm="1">
        <f t="array" ref="G222">IFERROR(INDEX($B$12:$H$111,(SMALL(IF(INDEX($B$12:$H$111,,$A$149)=$A$146,MATCH(ROW($B$12:$B$111),ROW($B$12:$B$111)),""),ROWS($B$1:G74))),COLUMNS($B$1:G74)),"")</f>
        <v/>
      </c>
      <c r="H222" s="70" t="str" cm="1">
        <f t="array" ref="H222">IFERROR(INDEX($B$12:$H$111,(SMALL(IF(INDEX($B$12:$H$111,,$A$149)=$A$146,MATCH(ROW($B$12:$B$111),ROW($B$12:$B$111)),""),ROWS($B$1:H74))),COLUMNS($B$1:H74)),"")</f>
        <v/>
      </c>
      <c r="I222" s="70"/>
      <c r="J222" s="70"/>
      <c r="K222" s="146" t="str" cm="1">
        <f t="array" ref="K222">IFERROR(INDEX($K$12:$M$111,(SMALL(IF(INDEX($K$12:$M$111,,$A$149)=$A$146,MATCH(ROW($K$12:$K$111),ROW($K$12:$K$111)),""),ROWS($B$1:B74))),COLUMNS($B$1:B74)),"")</f>
        <v/>
      </c>
      <c r="L222" s="146" t="str" cm="1">
        <f t="array" ref="L222">IFERROR(INDEX($K$12:$M$111,(SMALL(IF(INDEX($K$12:$M$111,,$A$149)=$A$146,MATCH(ROW($K$12:$K$111),ROW($K$12:$K$111)),""),ROWS($B$1:C74))),COLUMNS($B$1:C74)),"")</f>
        <v/>
      </c>
      <c r="M222" s="146" t="str" cm="1">
        <f t="array" ref="M222">IFERROR(INDEX($K$12:$M$111,(SMALL(IF(INDEX($K$12:$M$111,,$A$149)=$A$146,MATCH(ROW($K$12:$K$111),ROW($K$12:$K$111)),""),ROWS($B$1:D74))),COLUMNS($B$1:D74)),"")</f>
        <v/>
      </c>
      <c r="P222" s="70" t="str" cm="1">
        <f t="array" ref="P222">IFERROR(INDEX($P$12:$R$111,(SMALL(IF(INDEX($P$12:$R$111,,$A$149)=$A$146,MATCH(ROW($P$12:$P$111),ROW($P$12:$P$111)),""),ROWS($B$1:B74))),COLUMNS($B$1:B74)),"")</f>
        <v/>
      </c>
      <c r="Q222" s="70" t="str" cm="1">
        <f t="array" ref="Q222">IFERROR(INDEX($P$12:$R$111,(SMALL(IF(INDEX($P$12:$R$111,,$A$149)=$A$146,MATCH(ROW($P$12:$P$111),ROW($P$12:$P$111)),""),ROWS($B$1:C74))),COLUMNS($B$1:C74)),"")</f>
        <v/>
      </c>
      <c r="R222" s="70" t="str" cm="1">
        <f t="array" ref="R222">IFERROR(INDEX($P$12:$R$111,(SMALL(IF(INDEX($P$12:$R$111,,$A$149)=$A$146,MATCH(ROW($P$12:$P$111),ROW($P$12:$P$111)),""),ROWS($B$1:D74))),COLUMNS($B$1:D74)),"")</f>
        <v/>
      </c>
    </row>
    <row r="223" spans="1:18" x14ac:dyDescent="0.3">
      <c r="A223">
        <v>75</v>
      </c>
      <c r="B223" s="70" t="str" cm="1">
        <f t="array" ref="B223">IFERROR(INDEX($B$12:$H$111,(SMALL(IF(INDEX($B$12:$H$111,,$A$149)=$A$146,MATCH(ROW($B$12:$B$111),ROW($B$12:$B$111)),""),ROWS($B$1:B75))),COLUMNS($B$1:B75)),"")</f>
        <v/>
      </c>
      <c r="C223" s="70" t="str" cm="1">
        <f t="array" ref="C223">IFERROR(INDEX($B$12:$H$111,(SMALL(IF(INDEX($B$12:$H$111,,$A$149)=$A$146,MATCH(ROW($B$12:$B$111),ROW($B$12:$B$111)),""),ROWS($B$1:C75))),COLUMNS($B$1:C75)),"")</f>
        <v/>
      </c>
      <c r="D223" s="70" t="str" cm="1">
        <f t="array" ref="D223">IFERROR(INDEX($B$12:$H$111,(SMALL(IF(INDEX($B$12:$H$111,,$A$149)=$A$146,MATCH(ROW($B$12:$B$111),ROW($B$12:$B$111)),""),ROWS($B$1:D75))),COLUMNS($B$1:D75)),"")</f>
        <v/>
      </c>
      <c r="E223" s="70" t="str" cm="1">
        <f t="array" ref="E223">IFERROR(INDEX($B$12:$H$111,(SMALL(IF(INDEX($B$12:$H$111,,$A$149)=$A$146,MATCH(ROW($B$12:$B$111),ROW($B$12:$B$111)),""),ROWS($B$1:E75))),COLUMNS($B$1:E75)),"")</f>
        <v/>
      </c>
      <c r="F223" s="70" t="str" cm="1">
        <f t="array" ref="F223">IFERROR(INDEX($B$12:$H$111,(SMALL(IF(INDEX($B$12:$H$111,,$A$149)=$A$146,MATCH(ROW($B$12:$B$111),ROW($B$12:$B$111)),""),ROWS($B$1:F75))),COLUMNS($B$1:F75)),"")</f>
        <v/>
      </c>
      <c r="G223" s="70" t="str" cm="1">
        <f t="array" ref="G223">IFERROR(INDEX($B$12:$H$111,(SMALL(IF(INDEX($B$12:$H$111,,$A$149)=$A$146,MATCH(ROW($B$12:$B$111),ROW($B$12:$B$111)),""),ROWS($B$1:G75))),COLUMNS($B$1:G75)),"")</f>
        <v/>
      </c>
      <c r="H223" s="70" t="str" cm="1">
        <f t="array" ref="H223">IFERROR(INDEX($B$12:$H$111,(SMALL(IF(INDEX($B$12:$H$111,,$A$149)=$A$146,MATCH(ROW($B$12:$B$111),ROW($B$12:$B$111)),""),ROWS($B$1:H75))),COLUMNS($B$1:H75)),"")</f>
        <v/>
      </c>
      <c r="I223" s="70"/>
      <c r="J223" s="70"/>
      <c r="K223" s="146" t="str" cm="1">
        <f t="array" ref="K223">IFERROR(INDEX($K$12:$M$111,(SMALL(IF(INDEX($K$12:$M$111,,$A$149)=$A$146,MATCH(ROW($K$12:$K$111),ROW($K$12:$K$111)),""),ROWS($B$1:B75))),COLUMNS($B$1:B75)),"")</f>
        <v/>
      </c>
      <c r="L223" s="146" t="str" cm="1">
        <f t="array" ref="L223">IFERROR(INDEX($K$12:$M$111,(SMALL(IF(INDEX($K$12:$M$111,,$A$149)=$A$146,MATCH(ROW($K$12:$K$111),ROW($K$12:$K$111)),""),ROWS($B$1:C75))),COLUMNS($B$1:C75)),"")</f>
        <v/>
      </c>
      <c r="M223" s="146" t="str" cm="1">
        <f t="array" ref="M223">IFERROR(INDEX($K$12:$M$111,(SMALL(IF(INDEX($K$12:$M$111,,$A$149)=$A$146,MATCH(ROW($K$12:$K$111),ROW($K$12:$K$111)),""),ROWS($B$1:D75))),COLUMNS($B$1:D75)),"")</f>
        <v/>
      </c>
      <c r="P223" s="70" t="str" cm="1">
        <f t="array" ref="P223">IFERROR(INDEX($P$12:$R$111,(SMALL(IF(INDEX($P$12:$R$111,,$A$149)=$A$146,MATCH(ROW($P$12:$P$111),ROW($P$12:$P$111)),""),ROWS($B$1:B75))),COLUMNS($B$1:B75)),"")</f>
        <v/>
      </c>
      <c r="Q223" s="70" t="str" cm="1">
        <f t="array" ref="Q223">IFERROR(INDEX($P$12:$R$111,(SMALL(IF(INDEX($P$12:$R$111,,$A$149)=$A$146,MATCH(ROW($P$12:$P$111),ROW($P$12:$P$111)),""),ROWS($B$1:C75))),COLUMNS($B$1:C75)),"")</f>
        <v/>
      </c>
      <c r="R223" s="70" t="str" cm="1">
        <f t="array" ref="R223">IFERROR(INDEX($P$12:$R$111,(SMALL(IF(INDEX($P$12:$R$111,,$A$149)=$A$146,MATCH(ROW($P$12:$P$111),ROW($P$12:$P$111)),""),ROWS($B$1:D75))),COLUMNS($B$1:D75)),"")</f>
        <v/>
      </c>
    </row>
    <row r="224" spans="1:18" x14ac:dyDescent="0.3">
      <c r="A224">
        <v>76</v>
      </c>
      <c r="B224" s="70" t="str" cm="1">
        <f t="array" ref="B224">IFERROR(INDEX($B$12:$H$111,(SMALL(IF(INDEX($B$12:$H$111,,$A$149)=$A$146,MATCH(ROW($B$12:$B$111),ROW($B$12:$B$111)),""),ROWS($B$1:B76))),COLUMNS($B$1:B76)),"")</f>
        <v/>
      </c>
      <c r="C224" s="70" t="str" cm="1">
        <f t="array" ref="C224">IFERROR(INDEX($B$12:$H$111,(SMALL(IF(INDEX($B$12:$H$111,,$A$149)=$A$146,MATCH(ROW($B$12:$B$111),ROW($B$12:$B$111)),""),ROWS($B$1:C76))),COLUMNS($B$1:C76)),"")</f>
        <v/>
      </c>
      <c r="D224" s="70" t="str" cm="1">
        <f t="array" ref="D224">IFERROR(INDEX($B$12:$H$111,(SMALL(IF(INDEX($B$12:$H$111,,$A$149)=$A$146,MATCH(ROW($B$12:$B$111),ROW($B$12:$B$111)),""),ROWS($B$1:D76))),COLUMNS($B$1:D76)),"")</f>
        <v/>
      </c>
      <c r="E224" s="70" t="str" cm="1">
        <f t="array" ref="E224">IFERROR(INDEX($B$12:$H$111,(SMALL(IF(INDEX($B$12:$H$111,,$A$149)=$A$146,MATCH(ROW($B$12:$B$111),ROW($B$12:$B$111)),""),ROWS($B$1:E76))),COLUMNS($B$1:E76)),"")</f>
        <v/>
      </c>
      <c r="F224" s="70" t="str" cm="1">
        <f t="array" ref="F224">IFERROR(INDEX($B$12:$H$111,(SMALL(IF(INDEX($B$12:$H$111,,$A$149)=$A$146,MATCH(ROW($B$12:$B$111),ROW($B$12:$B$111)),""),ROWS($B$1:F76))),COLUMNS($B$1:F76)),"")</f>
        <v/>
      </c>
      <c r="G224" s="70" t="str" cm="1">
        <f t="array" ref="G224">IFERROR(INDEX($B$12:$H$111,(SMALL(IF(INDEX($B$12:$H$111,,$A$149)=$A$146,MATCH(ROW($B$12:$B$111),ROW($B$12:$B$111)),""),ROWS($B$1:G76))),COLUMNS($B$1:G76)),"")</f>
        <v/>
      </c>
      <c r="H224" s="70" t="str" cm="1">
        <f t="array" ref="H224">IFERROR(INDEX($B$12:$H$111,(SMALL(IF(INDEX($B$12:$H$111,,$A$149)=$A$146,MATCH(ROW($B$12:$B$111),ROW($B$12:$B$111)),""),ROWS($B$1:H76))),COLUMNS($B$1:H76)),"")</f>
        <v/>
      </c>
      <c r="I224" s="70"/>
      <c r="J224" s="70"/>
      <c r="K224" s="146" t="str" cm="1">
        <f t="array" ref="K224">IFERROR(INDEX($K$12:$M$111,(SMALL(IF(INDEX($K$12:$M$111,,$A$149)=$A$146,MATCH(ROW($K$12:$K$111),ROW($K$12:$K$111)),""),ROWS($B$1:B76))),COLUMNS($B$1:B76)),"")</f>
        <v/>
      </c>
      <c r="L224" s="146" t="str" cm="1">
        <f t="array" ref="L224">IFERROR(INDEX($K$12:$M$111,(SMALL(IF(INDEX($K$12:$M$111,,$A$149)=$A$146,MATCH(ROW($K$12:$K$111),ROW($K$12:$K$111)),""),ROWS($B$1:C76))),COLUMNS($B$1:C76)),"")</f>
        <v/>
      </c>
      <c r="M224" s="146" t="str" cm="1">
        <f t="array" ref="M224">IFERROR(INDEX($K$12:$M$111,(SMALL(IF(INDEX($K$12:$M$111,,$A$149)=$A$146,MATCH(ROW($K$12:$K$111),ROW($K$12:$K$111)),""),ROWS($B$1:D76))),COLUMNS($B$1:D76)),"")</f>
        <v/>
      </c>
      <c r="P224" s="70" t="str" cm="1">
        <f t="array" ref="P224">IFERROR(INDEX($P$12:$R$111,(SMALL(IF(INDEX($P$12:$R$111,,$A$149)=$A$146,MATCH(ROW($P$12:$P$111),ROW($P$12:$P$111)),""),ROWS($B$1:B76))),COLUMNS($B$1:B76)),"")</f>
        <v/>
      </c>
      <c r="Q224" s="70" t="str" cm="1">
        <f t="array" ref="Q224">IFERROR(INDEX($P$12:$R$111,(SMALL(IF(INDEX($P$12:$R$111,,$A$149)=$A$146,MATCH(ROW($P$12:$P$111),ROW($P$12:$P$111)),""),ROWS($B$1:C76))),COLUMNS($B$1:C76)),"")</f>
        <v/>
      </c>
      <c r="R224" s="70" t="str" cm="1">
        <f t="array" ref="R224">IFERROR(INDEX($P$12:$R$111,(SMALL(IF(INDEX($P$12:$R$111,,$A$149)=$A$146,MATCH(ROW($P$12:$P$111),ROW($P$12:$P$111)),""),ROWS($B$1:D76))),COLUMNS($B$1:D76)),"")</f>
        <v/>
      </c>
    </row>
    <row r="225" spans="1:18" x14ac:dyDescent="0.3">
      <c r="A225">
        <v>77</v>
      </c>
      <c r="B225" s="70" t="str" cm="1">
        <f t="array" ref="B225">IFERROR(INDEX($B$12:$H$111,(SMALL(IF(INDEX($B$12:$H$111,,$A$149)=$A$146,MATCH(ROW($B$12:$B$111),ROW($B$12:$B$111)),""),ROWS($B$1:B77))),COLUMNS($B$1:B77)),"")</f>
        <v/>
      </c>
      <c r="C225" s="70" t="str" cm="1">
        <f t="array" ref="C225">IFERROR(INDEX($B$12:$H$111,(SMALL(IF(INDEX($B$12:$H$111,,$A$149)=$A$146,MATCH(ROW($B$12:$B$111),ROW($B$12:$B$111)),""),ROWS($B$1:C77))),COLUMNS($B$1:C77)),"")</f>
        <v/>
      </c>
      <c r="D225" s="70" t="str" cm="1">
        <f t="array" ref="D225">IFERROR(INDEX($B$12:$H$111,(SMALL(IF(INDEX($B$12:$H$111,,$A$149)=$A$146,MATCH(ROW($B$12:$B$111),ROW($B$12:$B$111)),""),ROWS($B$1:D77))),COLUMNS($B$1:D77)),"")</f>
        <v/>
      </c>
      <c r="E225" s="70" t="str" cm="1">
        <f t="array" ref="E225">IFERROR(INDEX($B$12:$H$111,(SMALL(IF(INDEX($B$12:$H$111,,$A$149)=$A$146,MATCH(ROW($B$12:$B$111),ROW($B$12:$B$111)),""),ROWS($B$1:E77))),COLUMNS($B$1:E77)),"")</f>
        <v/>
      </c>
      <c r="F225" s="70" t="str" cm="1">
        <f t="array" ref="F225">IFERROR(INDEX($B$12:$H$111,(SMALL(IF(INDEX($B$12:$H$111,,$A$149)=$A$146,MATCH(ROW($B$12:$B$111),ROW($B$12:$B$111)),""),ROWS($B$1:F77))),COLUMNS($B$1:F77)),"")</f>
        <v/>
      </c>
      <c r="G225" s="70" t="str" cm="1">
        <f t="array" ref="G225">IFERROR(INDEX($B$12:$H$111,(SMALL(IF(INDEX($B$12:$H$111,,$A$149)=$A$146,MATCH(ROW($B$12:$B$111),ROW($B$12:$B$111)),""),ROWS($B$1:G77))),COLUMNS($B$1:G77)),"")</f>
        <v/>
      </c>
      <c r="H225" s="70" t="str" cm="1">
        <f t="array" ref="H225">IFERROR(INDEX($B$12:$H$111,(SMALL(IF(INDEX($B$12:$H$111,,$A$149)=$A$146,MATCH(ROW($B$12:$B$111),ROW($B$12:$B$111)),""),ROWS($B$1:H77))),COLUMNS($B$1:H77)),"")</f>
        <v/>
      </c>
      <c r="I225" s="70"/>
      <c r="J225" s="70"/>
      <c r="K225" s="146" t="str" cm="1">
        <f t="array" ref="K225">IFERROR(INDEX($K$12:$M$111,(SMALL(IF(INDEX($K$12:$M$111,,$A$149)=$A$146,MATCH(ROW($K$12:$K$111),ROW($K$12:$K$111)),""),ROWS($B$1:B77))),COLUMNS($B$1:B77)),"")</f>
        <v/>
      </c>
      <c r="L225" s="146" t="str" cm="1">
        <f t="array" ref="L225">IFERROR(INDEX($K$12:$M$111,(SMALL(IF(INDEX($K$12:$M$111,,$A$149)=$A$146,MATCH(ROW($K$12:$K$111),ROW($K$12:$K$111)),""),ROWS($B$1:C77))),COLUMNS($B$1:C77)),"")</f>
        <v/>
      </c>
      <c r="M225" s="146" t="str" cm="1">
        <f t="array" ref="M225">IFERROR(INDEX($K$12:$M$111,(SMALL(IF(INDEX($K$12:$M$111,,$A$149)=$A$146,MATCH(ROW($K$12:$K$111),ROW($K$12:$K$111)),""),ROWS($B$1:D77))),COLUMNS($B$1:D77)),"")</f>
        <v/>
      </c>
      <c r="P225" s="70" t="str" cm="1">
        <f t="array" ref="P225">IFERROR(INDEX($P$12:$R$111,(SMALL(IF(INDEX($P$12:$R$111,,$A$149)=$A$146,MATCH(ROW($P$12:$P$111),ROW($P$12:$P$111)),""),ROWS($B$1:B77))),COLUMNS($B$1:B77)),"")</f>
        <v/>
      </c>
      <c r="Q225" s="70" t="str" cm="1">
        <f t="array" ref="Q225">IFERROR(INDEX($P$12:$R$111,(SMALL(IF(INDEX($P$12:$R$111,,$A$149)=$A$146,MATCH(ROW($P$12:$P$111),ROW($P$12:$P$111)),""),ROWS($B$1:C77))),COLUMNS($B$1:C77)),"")</f>
        <v/>
      </c>
      <c r="R225" s="70" t="str" cm="1">
        <f t="array" ref="R225">IFERROR(INDEX($P$12:$R$111,(SMALL(IF(INDEX($P$12:$R$111,,$A$149)=$A$146,MATCH(ROW($P$12:$P$111),ROW($P$12:$P$111)),""),ROWS($B$1:D77))),COLUMNS($B$1:D77)),"")</f>
        <v/>
      </c>
    </row>
    <row r="226" spans="1:18" x14ac:dyDescent="0.3">
      <c r="A226">
        <v>78</v>
      </c>
      <c r="B226" s="70" t="str" cm="1">
        <f t="array" ref="B226">IFERROR(INDEX($B$12:$H$111,(SMALL(IF(INDEX($B$12:$H$111,,$A$149)=$A$146,MATCH(ROW($B$12:$B$111),ROW($B$12:$B$111)),""),ROWS($B$1:B78))),COLUMNS($B$1:B78)),"")</f>
        <v/>
      </c>
      <c r="C226" s="70" t="str" cm="1">
        <f t="array" ref="C226">IFERROR(INDEX($B$12:$H$111,(SMALL(IF(INDEX($B$12:$H$111,,$A$149)=$A$146,MATCH(ROW($B$12:$B$111),ROW($B$12:$B$111)),""),ROWS($B$1:C78))),COLUMNS($B$1:C78)),"")</f>
        <v/>
      </c>
      <c r="D226" s="70" t="str" cm="1">
        <f t="array" ref="D226">IFERROR(INDEX($B$12:$H$111,(SMALL(IF(INDEX($B$12:$H$111,,$A$149)=$A$146,MATCH(ROW($B$12:$B$111),ROW($B$12:$B$111)),""),ROWS($B$1:D78))),COLUMNS($B$1:D78)),"")</f>
        <v/>
      </c>
      <c r="E226" s="70" t="str" cm="1">
        <f t="array" ref="E226">IFERROR(INDEX($B$12:$H$111,(SMALL(IF(INDEX($B$12:$H$111,,$A$149)=$A$146,MATCH(ROW($B$12:$B$111),ROW($B$12:$B$111)),""),ROWS($B$1:E78))),COLUMNS($B$1:E78)),"")</f>
        <v/>
      </c>
      <c r="F226" s="70" t="str" cm="1">
        <f t="array" ref="F226">IFERROR(INDEX($B$12:$H$111,(SMALL(IF(INDEX($B$12:$H$111,,$A$149)=$A$146,MATCH(ROW($B$12:$B$111),ROW($B$12:$B$111)),""),ROWS($B$1:F78))),COLUMNS($B$1:F78)),"")</f>
        <v/>
      </c>
      <c r="G226" s="70" t="str" cm="1">
        <f t="array" ref="G226">IFERROR(INDEX($B$12:$H$111,(SMALL(IF(INDEX($B$12:$H$111,,$A$149)=$A$146,MATCH(ROW($B$12:$B$111),ROW($B$12:$B$111)),""),ROWS($B$1:G78))),COLUMNS($B$1:G78)),"")</f>
        <v/>
      </c>
      <c r="H226" s="70" t="str" cm="1">
        <f t="array" ref="H226">IFERROR(INDEX($B$12:$H$111,(SMALL(IF(INDEX($B$12:$H$111,,$A$149)=$A$146,MATCH(ROW($B$12:$B$111),ROW($B$12:$B$111)),""),ROWS($B$1:H78))),COLUMNS($B$1:H78)),"")</f>
        <v/>
      </c>
      <c r="I226" s="70"/>
      <c r="J226" s="70"/>
      <c r="K226" s="146" t="str" cm="1">
        <f t="array" ref="K226">IFERROR(INDEX($K$12:$M$111,(SMALL(IF(INDEX($K$12:$M$111,,$A$149)=$A$146,MATCH(ROW($K$12:$K$111),ROW($K$12:$K$111)),""),ROWS($B$1:B78))),COLUMNS($B$1:B78)),"")</f>
        <v/>
      </c>
      <c r="L226" s="146" t="str" cm="1">
        <f t="array" ref="L226">IFERROR(INDEX($K$12:$M$111,(SMALL(IF(INDEX($K$12:$M$111,,$A$149)=$A$146,MATCH(ROW($K$12:$K$111),ROW($K$12:$K$111)),""),ROWS($B$1:C78))),COLUMNS($B$1:C78)),"")</f>
        <v/>
      </c>
      <c r="M226" s="146" t="str" cm="1">
        <f t="array" ref="M226">IFERROR(INDEX($K$12:$M$111,(SMALL(IF(INDEX($K$12:$M$111,,$A$149)=$A$146,MATCH(ROW($K$12:$K$111),ROW($K$12:$K$111)),""),ROWS($B$1:D78))),COLUMNS($B$1:D78)),"")</f>
        <v/>
      </c>
      <c r="P226" s="70" t="str" cm="1">
        <f t="array" ref="P226">IFERROR(INDEX($P$12:$R$111,(SMALL(IF(INDEX($P$12:$R$111,,$A$149)=$A$146,MATCH(ROW($P$12:$P$111),ROW($P$12:$P$111)),""),ROWS($B$1:B78))),COLUMNS($B$1:B78)),"")</f>
        <v/>
      </c>
      <c r="Q226" s="70" t="str" cm="1">
        <f t="array" ref="Q226">IFERROR(INDEX($P$12:$R$111,(SMALL(IF(INDEX($P$12:$R$111,,$A$149)=$A$146,MATCH(ROW($P$12:$P$111),ROW($P$12:$P$111)),""),ROWS($B$1:C78))),COLUMNS($B$1:C78)),"")</f>
        <v/>
      </c>
      <c r="R226" s="70" t="str" cm="1">
        <f t="array" ref="R226">IFERROR(INDEX($P$12:$R$111,(SMALL(IF(INDEX($P$12:$R$111,,$A$149)=$A$146,MATCH(ROW($P$12:$P$111),ROW($P$12:$P$111)),""),ROWS($B$1:D78))),COLUMNS($B$1:D78)),"")</f>
        <v/>
      </c>
    </row>
    <row r="227" spans="1:18" x14ac:dyDescent="0.3">
      <c r="A227">
        <v>79</v>
      </c>
      <c r="B227" s="70" t="str" cm="1">
        <f t="array" ref="B227">IFERROR(INDEX($B$12:$H$111,(SMALL(IF(INDEX($B$12:$H$111,,$A$149)=$A$146,MATCH(ROW($B$12:$B$111),ROW($B$12:$B$111)),""),ROWS($B$1:B79))),COLUMNS($B$1:B79)),"")</f>
        <v/>
      </c>
      <c r="C227" s="70" t="str" cm="1">
        <f t="array" ref="C227">IFERROR(INDEX($B$12:$H$111,(SMALL(IF(INDEX($B$12:$H$111,,$A$149)=$A$146,MATCH(ROW($B$12:$B$111),ROW($B$12:$B$111)),""),ROWS($B$1:C79))),COLUMNS($B$1:C79)),"")</f>
        <v/>
      </c>
      <c r="D227" s="70" t="str" cm="1">
        <f t="array" ref="D227">IFERROR(INDEX($B$12:$H$111,(SMALL(IF(INDEX($B$12:$H$111,,$A$149)=$A$146,MATCH(ROW($B$12:$B$111),ROW($B$12:$B$111)),""),ROWS($B$1:D79))),COLUMNS($B$1:D79)),"")</f>
        <v/>
      </c>
      <c r="E227" s="70" t="str" cm="1">
        <f t="array" ref="E227">IFERROR(INDEX($B$12:$H$111,(SMALL(IF(INDEX($B$12:$H$111,,$A$149)=$A$146,MATCH(ROW($B$12:$B$111),ROW($B$12:$B$111)),""),ROWS($B$1:E79))),COLUMNS($B$1:E79)),"")</f>
        <v/>
      </c>
      <c r="F227" s="70" t="str" cm="1">
        <f t="array" ref="F227">IFERROR(INDEX($B$12:$H$111,(SMALL(IF(INDEX($B$12:$H$111,,$A$149)=$A$146,MATCH(ROW($B$12:$B$111),ROW($B$12:$B$111)),""),ROWS($B$1:F79))),COLUMNS($B$1:F79)),"")</f>
        <v/>
      </c>
      <c r="G227" s="70" t="str" cm="1">
        <f t="array" ref="G227">IFERROR(INDEX($B$12:$H$111,(SMALL(IF(INDEX($B$12:$H$111,,$A$149)=$A$146,MATCH(ROW($B$12:$B$111),ROW($B$12:$B$111)),""),ROWS($B$1:G79))),COLUMNS($B$1:G79)),"")</f>
        <v/>
      </c>
      <c r="H227" s="70" t="str" cm="1">
        <f t="array" ref="H227">IFERROR(INDEX($B$12:$H$111,(SMALL(IF(INDEX($B$12:$H$111,,$A$149)=$A$146,MATCH(ROW($B$12:$B$111),ROW($B$12:$B$111)),""),ROWS($B$1:H79))),COLUMNS($B$1:H79)),"")</f>
        <v/>
      </c>
      <c r="I227" s="70"/>
      <c r="J227" s="70"/>
      <c r="K227" s="146" t="str" cm="1">
        <f t="array" ref="K227">IFERROR(INDEX($K$12:$M$111,(SMALL(IF(INDEX($K$12:$M$111,,$A$149)=$A$146,MATCH(ROW($K$12:$K$111),ROW($K$12:$K$111)),""),ROWS($B$1:B79))),COLUMNS($B$1:B79)),"")</f>
        <v/>
      </c>
      <c r="L227" s="146" t="str" cm="1">
        <f t="array" ref="L227">IFERROR(INDEX($K$12:$M$111,(SMALL(IF(INDEX($K$12:$M$111,,$A$149)=$A$146,MATCH(ROW($K$12:$K$111),ROW($K$12:$K$111)),""),ROWS($B$1:C79))),COLUMNS($B$1:C79)),"")</f>
        <v/>
      </c>
      <c r="M227" s="146" t="str" cm="1">
        <f t="array" ref="M227">IFERROR(INDEX($K$12:$M$111,(SMALL(IF(INDEX($K$12:$M$111,,$A$149)=$A$146,MATCH(ROW($K$12:$K$111),ROW($K$12:$K$111)),""),ROWS($B$1:D79))),COLUMNS($B$1:D79)),"")</f>
        <v/>
      </c>
      <c r="P227" s="70" t="str" cm="1">
        <f t="array" ref="P227">IFERROR(INDEX($P$12:$R$111,(SMALL(IF(INDEX($P$12:$R$111,,$A$149)=$A$146,MATCH(ROW($P$12:$P$111),ROW($P$12:$P$111)),""),ROWS($B$1:B79))),COLUMNS($B$1:B79)),"")</f>
        <v/>
      </c>
      <c r="Q227" s="70" t="str" cm="1">
        <f t="array" ref="Q227">IFERROR(INDEX($P$12:$R$111,(SMALL(IF(INDEX($P$12:$R$111,,$A$149)=$A$146,MATCH(ROW($P$12:$P$111),ROW($P$12:$P$111)),""),ROWS($B$1:C79))),COLUMNS($B$1:C79)),"")</f>
        <v/>
      </c>
      <c r="R227" s="70" t="str" cm="1">
        <f t="array" ref="R227">IFERROR(INDEX($P$12:$R$111,(SMALL(IF(INDEX($P$12:$R$111,,$A$149)=$A$146,MATCH(ROW($P$12:$P$111),ROW($P$12:$P$111)),""),ROWS($B$1:D79))),COLUMNS($B$1:D79)),"")</f>
        <v/>
      </c>
    </row>
    <row r="228" spans="1:18" x14ac:dyDescent="0.3">
      <c r="A228">
        <v>80</v>
      </c>
      <c r="B228" s="70" t="str" cm="1">
        <f t="array" ref="B228">IFERROR(INDEX($B$12:$H$111,(SMALL(IF(INDEX($B$12:$H$111,,$A$149)=$A$146,MATCH(ROW($B$12:$B$111),ROW($B$12:$B$111)),""),ROWS($B$1:B80))),COLUMNS($B$1:B80)),"")</f>
        <v/>
      </c>
      <c r="C228" s="70" t="str" cm="1">
        <f t="array" ref="C228">IFERROR(INDEX($B$12:$H$111,(SMALL(IF(INDEX($B$12:$H$111,,$A$149)=$A$146,MATCH(ROW($B$12:$B$111),ROW($B$12:$B$111)),""),ROWS($B$1:C80))),COLUMNS($B$1:C80)),"")</f>
        <v/>
      </c>
      <c r="D228" s="70" t="str" cm="1">
        <f t="array" ref="D228">IFERROR(INDEX($B$12:$H$111,(SMALL(IF(INDEX($B$12:$H$111,,$A$149)=$A$146,MATCH(ROW($B$12:$B$111),ROW($B$12:$B$111)),""),ROWS($B$1:D80))),COLUMNS($B$1:D80)),"")</f>
        <v/>
      </c>
      <c r="E228" s="70" t="str" cm="1">
        <f t="array" ref="E228">IFERROR(INDEX($B$12:$H$111,(SMALL(IF(INDEX($B$12:$H$111,,$A$149)=$A$146,MATCH(ROW($B$12:$B$111),ROW($B$12:$B$111)),""),ROWS($B$1:E80))),COLUMNS($B$1:E80)),"")</f>
        <v/>
      </c>
      <c r="F228" s="70" t="str" cm="1">
        <f t="array" ref="F228">IFERROR(INDEX($B$12:$H$111,(SMALL(IF(INDEX($B$12:$H$111,,$A$149)=$A$146,MATCH(ROW($B$12:$B$111),ROW($B$12:$B$111)),""),ROWS($B$1:F80))),COLUMNS($B$1:F80)),"")</f>
        <v/>
      </c>
      <c r="G228" s="70" t="str" cm="1">
        <f t="array" ref="G228">IFERROR(INDEX($B$12:$H$111,(SMALL(IF(INDEX($B$12:$H$111,,$A$149)=$A$146,MATCH(ROW($B$12:$B$111),ROW($B$12:$B$111)),""),ROWS($B$1:G80))),COLUMNS($B$1:G80)),"")</f>
        <v/>
      </c>
      <c r="H228" s="70" t="str" cm="1">
        <f t="array" ref="H228">IFERROR(INDEX($B$12:$H$111,(SMALL(IF(INDEX($B$12:$H$111,,$A$149)=$A$146,MATCH(ROW($B$12:$B$111),ROW($B$12:$B$111)),""),ROWS($B$1:H80))),COLUMNS($B$1:H80)),"")</f>
        <v/>
      </c>
      <c r="I228" s="70"/>
      <c r="J228" s="70"/>
      <c r="K228" s="146" t="str" cm="1">
        <f t="array" ref="K228">IFERROR(INDEX($K$12:$M$111,(SMALL(IF(INDEX($K$12:$M$111,,$A$149)=$A$146,MATCH(ROW($K$12:$K$111),ROW($K$12:$K$111)),""),ROWS($B$1:B80))),COLUMNS($B$1:B80)),"")</f>
        <v/>
      </c>
      <c r="L228" s="146" t="str" cm="1">
        <f t="array" ref="L228">IFERROR(INDEX($K$12:$M$111,(SMALL(IF(INDEX($K$12:$M$111,,$A$149)=$A$146,MATCH(ROW($K$12:$K$111),ROW($K$12:$K$111)),""),ROWS($B$1:C80))),COLUMNS($B$1:C80)),"")</f>
        <v/>
      </c>
      <c r="M228" s="146" t="str" cm="1">
        <f t="array" ref="M228">IFERROR(INDEX($K$12:$M$111,(SMALL(IF(INDEX($K$12:$M$111,,$A$149)=$A$146,MATCH(ROW($K$12:$K$111),ROW($K$12:$K$111)),""),ROWS($B$1:D80))),COLUMNS($B$1:D80)),"")</f>
        <v/>
      </c>
      <c r="P228" s="70" t="str" cm="1">
        <f t="array" ref="P228">IFERROR(INDEX($P$12:$R$111,(SMALL(IF(INDEX($P$12:$R$111,,$A$149)=$A$146,MATCH(ROW($P$12:$P$111),ROW($P$12:$P$111)),""),ROWS($B$1:B80))),COLUMNS($B$1:B80)),"")</f>
        <v/>
      </c>
      <c r="Q228" s="70" t="str" cm="1">
        <f t="array" ref="Q228">IFERROR(INDEX($P$12:$R$111,(SMALL(IF(INDEX($P$12:$R$111,,$A$149)=$A$146,MATCH(ROW($P$12:$P$111),ROW($P$12:$P$111)),""),ROWS($B$1:C80))),COLUMNS($B$1:C80)),"")</f>
        <v/>
      </c>
      <c r="R228" s="70" t="str" cm="1">
        <f t="array" ref="R228">IFERROR(INDEX($P$12:$R$111,(SMALL(IF(INDEX($P$12:$R$111,,$A$149)=$A$146,MATCH(ROW($P$12:$P$111),ROW($P$12:$P$111)),""),ROWS($B$1:D80))),COLUMNS($B$1:D80)),"")</f>
        <v/>
      </c>
    </row>
    <row r="229" spans="1:18" x14ac:dyDescent="0.3">
      <c r="A229">
        <v>81</v>
      </c>
      <c r="B229" s="70" t="str" cm="1">
        <f t="array" ref="B229">IFERROR(INDEX($B$12:$H$111,(SMALL(IF(INDEX($B$12:$H$111,,$A$149)=$A$146,MATCH(ROW($B$12:$B$111),ROW($B$12:$B$111)),""),ROWS($B$1:B81))),COLUMNS($B$1:B81)),"")</f>
        <v/>
      </c>
      <c r="C229" s="70" t="str" cm="1">
        <f t="array" ref="C229">IFERROR(INDEX($B$12:$H$111,(SMALL(IF(INDEX($B$12:$H$111,,$A$149)=$A$146,MATCH(ROW($B$12:$B$111),ROW($B$12:$B$111)),""),ROWS($B$1:C81))),COLUMNS($B$1:C81)),"")</f>
        <v/>
      </c>
      <c r="D229" s="70" t="str" cm="1">
        <f t="array" ref="D229">IFERROR(INDEX($B$12:$H$111,(SMALL(IF(INDEX($B$12:$H$111,,$A$149)=$A$146,MATCH(ROW($B$12:$B$111),ROW($B$12:$B$111)),""),ROWS($B$1:D81))),COLUMNS($B$1:D81)),"")</f>
        <v/>
      </c>
      <c r="E229" s="70" t="str" cm="1">
        <f t="array" ref="E229">IFERROR(INDEX($B$12:$H$111,(SMALL(IF(INDEX($B$12:$H$111,,$A$149)=$A$146,MATCH(ROW($B$12:$B$111),ROW($B$12:$B$111)),""),ROWS($B$1:E81))),COLUMNS($B$1:E81)),"")</f>
        <v/>
      </c>
      <c r="F229" s="70" t="str" cm="1">
        <f t="array" ref="F229">IFERROR(INDEX($B$12:$H$111,(SMALL(IF(INDEX($B$12:$H$111,,$A$149)=$A$146,MATCH(ROW($B$12:$B$111),ROW($B$12:$B$111)),""),ROWS($B$1:F81))),COLUMNS($B$1:F81)),"")</f>
        <v/>
      </c>
      <c r="G229" s="70" t="str" cm="1">
        <f t="array" ref="G229">IFERROR(INDEX($B$12:$H$111,(SMALL(IF(INDEX($B$12:$H$111,,$A$149)=$A$146,MATCH(ROW($B$12:$B$111),ROW($B$12:$B$111)),""),ROWS($B$1:G81))),COLUMNS($B$1:G81)),"")</f>
        <v/>
      </c>
      <c r="H229" s="70" t="str" cm="1">
        <f t="array" ref="H229">IFERROR(INDEX($B$12:$H$111,(SMALL(IF(INDEX($B$12:$H$111,,$A$149)=$A$146,MATCH(ROW($B$12:$B$111),ROW($B$12:$B$111)),""),ROWS($B$1:H81))),COLUMNS($B$1:H81)),"")</f>
        <v/>
      </c>
      <c r="I229" s="70"/>
      <c r="J229" s="70"/>
      <c r="K229" s="146" t="str" cm="1">
        <f t="array" ref="K229">IFERROR(INDEX($K$12:$M$111,(SMALL(IF(INDEX($K$12:$M$111,,$A$149)=$A$146,MATCH(ROW($K$12:$K$111),ROW($K$12:$K$111)),""),ROWS($B$1:B81))),COLUMNS($B$1:B81)),"")</f>
        <v/>
      </c>
      <c r="L229" s="146" t="str" cm="1">
        <f t="array" ref="L229">IFERROR(INDEX($K$12:$M$111,(SMALL(IF(INDEX($K$12:$M$111,,$A$149)=$A$146,MATCH(ROW($K$12:$K$111),ROW($K$12:$K$111)),""),ROWS($B$1:C81))),COLUMNS($B$1:C81)),"")</f>
        <v/>
      </c>
      <c r="M229" s="146" t="str" cm="1">
        <f t="array" ref="M229">IFERROR(INDEX($K$12:$M$111,(SMALL(IF(INDEX($K$12:$M$111,,$A$149)=$A$146,MATCH(ROW($K$12:$K$111),ROW($K$12:$K$111)),""),ROWS($B$1:D81))),COLUMNS($B$1:D81)),"")</f>
        <v/>
      </c>
      <c r="P229" s="70" t="str" cm="1">
        <f t="array" ref="P229">IFERROR(INDEX($P$12:$R$111,(SMALL(IF(INDEX($P$12:$R$111,,$A$149)=$A$146,MATCH(ROW($P$12:$P$111),ROW($P$12:$P$111)),""),ROWS($B$1:B81))),COLUMNS($B$1:B81)),"")</f>
        <v/>
      </c>
      <c r="Q229" s="70" t="str" cm="1">
        <f t="array" ref="Q229">IFERROR(INDEX($P$12:$R$111,(SMALL(IF(INDEX($P$12:$R$111,,$A$149)=$A$146,MATCH(ROW($P$12:$P$111),ROW($P$12:$P$111)),""),ROWS($B$1:C81))),COLUMNS($B$1:C81)),"")</f>
        <v/>
      </c>
      <c r="R229" s="70" t="str" cm="1">
        <f t="array" ref="R229">IFERROR(INDEX($P$12:$R$111,(SMALL(IF(INDEX($P$12:$R$111,,$A$149)=$A$146,MATCH(ROW($P$12:$P$111),ROW($P$12:$P$111)),""),ROWS($B$1:D81))),COLUMNS($B$1:D81)),"")</f>
        <v/>
      </c>
    </row>
    <row r="230" spans="1:18" x14ac:dyDescent="0.3">
      <c r="A230">
        <v>82</v>
      </c>
      <c r="B230" s="70" t="str" cm="1">
        <f t="array" ref="B230">IFERROR(INDEX($B$12:$H$111,(SMALL(IF(INDEX($B$12:$H$111,,$A$149)=$A$146,MATCH(ROW($B$12:$B$111),ROW($B$12:$B$111)),""),ROWS($B$1:B82))),COLUMNS($B$1:B82)),"")</f>
        <v/>
      </c>
      <c r="C230" s="70" t="str" cm="1">
        <f t="array" ref="C230">IFERROR(INDEX($B$12:$H$111,(SMALL(IF(INDEX($B$12:$H$111,,$A$149)=$A$146,MATCH(ROW($B$12:$B$111),ROW($B$12:$B$111)),""),ROWS($B$1:C82))),COLUMNS($B$1:C82)),"")</f>
        <v/>
      </c>
      <c r="D230" s="70" t="str" cm="1">
        <f t="array" ref="D230">IFERROR(INDEX($B$12:$H$111,(SMALL(IF(INDEX($B$12:$H$111,,$A$149)=$A$146,MATCH(ROW($B$12:$B$111),ROW($B$12:$B$111)),""),ROWS($B$1:D82))),COLUMNS($B$1:D82)),"")</f>
        <v/>
      </c>
      <c r="E230" s="70" t="str" cm="1">
        <f t="array" ref="E230">IFERROR(INDEX($B$12:$H$111,(SMALL(IF(INDEX($B$12:$H$111,,$A$149)=$A$146,MATCH(ROW($B$12:$B$111),ROW($B$12:$B$111)),""),ROWS($B$1:E82))),COLUMNS($B$1:E82)),"")</f>
        <v/>
      </c>
      <c r="F230" s="70" t="str" cm="1">
        <f t="array" ref="F230">IFERROR(INDEX($B$12:$H$111,(SMALL(IF(INDEX($B$12:$H$111,,$A$149)=$A$146,MATCH(ROW($B$12:$B$111),ROW($B$12:$B$111)),""),ROWS($B$1:F82))),COLUMNS($B$1:F82)),"")</f>
        <v/>
      </c>
      <c r="G230" s="70" t="str" cm="1">
        <f t="array" ref="G230">IFERROR(INDEX($B$12:$H$111,(SMALL(IF(INDEX($B$12:$H$111,,$A$149)=$A$146,MATCH(ROW($B$12:$B$111),ROW($B$12:$B$111)),""),ROWS($B$1:G82))),COLUMNS($B$1:G82)),"")</f>
        <v/>
      </c>
      <c r="H230" s="70" t="str" cm="1">
        <f t="array" ref="H230">IFERROR(INDEX($B$12:$H$111,(SMALL(IF(INDEX($B$12:$H$111,,$A$149)=$A$146,MATCH(ROW($B$12:$B$111),ROW($B$12:$B$111)),""),ROWS($B$1:H82))),COLUMNS($B$1:H82)),"")</f>
        <v/>
      </c>
      <c r="I230" s="70"/>
      <c r="J230" s="70"/>
      <c r="K230" s="146" t="str" cm="1">
        <f t="array" ref="K230">IFERROR(INDEX($K$12:$M$111,(SMALL(IF(INDEX($K$12:$M$111,,$A$149)=$A$146,MATCH(ROW($K$12:$K$111),ROW($K$12:$K$111)),""),ROWS($B$1:B82))),COLUMNS($B$1:B82)),"")</f>
        <v/>
      </c>
      <c r="L230" s="146" t="str" cm="1">
        <f t="array" ref="L230">IFERROR(INDEX($K$12:$M$111,(SMALL(IF(INDEX($K$12:$M$111,,$A$149)=$A$146,MATCH(ROW($K$12:$K$111),ROW($K$12:$K$111)),""),ROWS($B$1:C82))),COLUMNS($B$1:C82)),"")</f>
        <v/>
      </c>
      <c r="M230" s="146" t="str" cm="1">
        <f t="array" ref="M230">IFERROR(INDEX($K$12:$M$111,(SMALL(IF(INDEX($K$12:$M$111,,$A$149)=$A$146,MATCH(ROW($K$12:$K$111),ROW($K$12:$K$111)),""),ROWS($B$1:D82))),COLUMNS($B$1:D82)),"")</f>
        <v/>
      </c>
      <c r="P230" s="70" t="str" cm="1">
        <f t="array" ref="P230">IFERROR(INDEX($P$12:$R$111,(SMALL(IF(INDEX($P$12:$R$111,,$A$149)=$A$146,MATCH(ROW($P$12:$P$111),ROW($P$12:$P$111)),""),ROWS($B$1:B82))),COLUMNS($B$1:B82)),"")</f>
        <v/>
      </c>
      <c r="Q230" s="70" t="str" cm="1">
        <f t="array" ref="Q230">IFERROR(INDEX($P$12:$R$111,(SMALL(IF(INDEX($P$12:$R$111,,$A$149)=$A$146,MATCH(ROW($P$12:$P$111),ROW($P$12:$P$111)),""),ROWS($B$1:C82))),COLUMNS($B$1:C82)),"")</f>
        <v/>
      </c>
      <c r="R230" s="70" t="str" cm="1">
        <f t="array" ref="R230">IFERROR(INDEX($P$12:$R$111,(SMALL(IF(INDEX($P$12:$R$111,,$A$149)=$A$146,MATCH(ROW($P$12:$P$111),ROW($P$12:$P$111)),""),ROWS($B$1:D82))),COLUMNS($B$1:D82)),"")</f>
        <v/>
      </c>
    </row>
    <row r="231" spans="1:18" x14ac:dyDescent="0.3">
      <c r="A231">
        <v>83</v>
      </c>
      <c r="B231" s="70" t="str" cm="1">
        <f t="array" ref="B231">IFERROR(INDEX($B$12:$H$111,(SMALL(IF(INDEX($B$12:$H$111,,$A$149)=$A$146,MATCH(ROW($B$12:$B$111),ROW($B$12:$B$111)),""),ROWS($B$1:B83))),COLUMNS($B$1:B83)),"")</f>
        <v/>
      </c>
      <c r="C231" s="70" t="str" cm="1">
        <f t="array" ref="C231">IFERROR(INDEX($B$12:$H$111,(SMALL(IF(INDEX($B$12:$H$111,,$A$149)=$A$146,MATCH(ROW($B$12:$B$111),ROW($B$12:$B$111)),""),ROWS($B$1:C83))),COLUMNS($B$1:C83)),"")</f>
        <v/>
      </c>
      <c r="D231" s="70" t="str" cm="1">
        <f t="array" ref="D231">IFERROR(INDEX($B$12:$H$111,(SMALL(IF(INDEX($B$12:$H$111,,$A$149)=$A$146,MATCH(ROW($B$12:$B$111),ROW($B$12:$B$111)),""),ROWS($B$1:D83))),COLUMNS($B$1:D83)),"")</f>
        <v/>
      </c>
      <c r="E231" s="70" t="str" cm="1">
        <f t="array" ref="E231">IFERROR(INDEX($B$12:$H$111,(SMALL(IF(INDEX($B$12:$H$111,,$A$149)=$A$146,MATCH(ROW($B$12:$B$111),ROW($B$12:$B$111)),""),ROWS($B$1:E83))),COLUMNS($B$1:E83)),"")</f>
        <v/>
      </c>
      <c r="F231" s="70" t="str" cm="1">
        <f t="array" ref="F231">IFERROR(INDEX($B$12:$H$111,(SMALL(IF(INDEX($B$12:$H$111,,$A$149)=$A$146,MATCH(ROW($B$12:$B$111),ROW($B$12:$B$111)),""),ROWS($B$1:F83))),COLUMNS($B$1:F83)),"")</f>
        <v/>
      </c>
      <c r="G231" s="70" t="str" cm="1">
        <f t="array" ref="G231">IFERROR(INDEX($B$12:$H$111,(SMALL(IF(INDEX($B$12:$H$111,,$A$149)=$A$146,MATCH(ROW($B$12:$B$111),ROW($B$12:$B$111)),""),ROWS($B$1:G83))),COLUMNS($B$1:G83)),"")</f>
        <v/>
      </c>
      <c r="H231" s="70" t="str" cm="1">
        <f t="array" ref="H231">IFERROR(INDEX($B$12:$H$111,(SMALL(IF(INDEX($B$12:$H$111,,$A$149)=$A$146,MATCH(ROW($B$12:$B$111),ROW($B$12:$B$111)),""),ROWS($B$1:H83))),COLUMNS($B$1:H83)),"")</f>
        <v/>
      </c>
      <c r="I231" s="70"/>
      <c r="J231" s="70"/>
      <c r="K231" s="146" t="str" cm="1">
        <f t="array" ref="K231">IFERROR(INDEX($K$12:$M$111,(SMALL(IF(INDEX($K$12:$M$111,,$A$149)=$A$146,MATCH(ROW($K$12:$K$111),ROW($K$12:$K$111)),""),ROWS($B$1:B83))),COLUMNS($B$1:B83)),"")</f>
        <v/>
      </c>
      <c r="L231" s="146" t="str" cm="1">
        <f t="array" ref="L231">IFERROR(INDEX($K$12:$M$111,(SMALL(IF(INDEX($K$12:$M$111,,$A$149)=$A$146,MATCH(ROW($K$12:$K$111),ROW($K$12:$K$111)),""),ROWS($B$1:C83))),COLUMNS($B$1:C83)),"")</f>
        <v/>
      </c>
      <c r="M231" s="146" t="str" cm="1">
        <f t="array" ref="M231">IFERROR(INDEX($K$12:$M$111,(SMALL(IF(INDEX($K$12:$M$111,,$A$149)=$A$146,MATCH(ROW($K$12:$K$111),ROW($K$12:$K$111)),""),ROWS($B$1:D83))),COLUMNS($B$1:D83)),"")</f>
        <v/>
      </c>
      <c r="P231" s="70" t="str" cm="1">
        <f t="array" ref="P231">IFERROR(INDEX($P$12:$R$111,(SMALL(IF(INDEX($P$12:$R$111,,$A$149)=$A$146,MATCH(ROW($P$12:$P$111),ROW($P$12:$P$111)),""),ROWS($B$1:B83))),COLUMNS($B$1:B83)),"")</f>
        <v/>
      </c>
      <c r="Q231" s="70" t="str" cm="1">
        <f t="array" ref="Q231">IFERROR(INDEX($P$12:$R$111,(SMALL(IF(INDEX($P$12:$R$111,,$A$149)=$A$146,MATCH(ROW($P$12:$P$111),ROW($P$12:$P$111)),""),ROWS($B$1:C83))),COLUMNS($B$1:C83)),"")</f>
        <v/>
      </c>
      <c r="R231" s="70" t="str" cm="1">
        <f t="array" ref="R231">IFERROR(INDEX($P$12:$R$111,(SMALL(IF(INDEX($P$12:$R$111,,$A$149)=$A$146,MATCH(ROW($P$12:$P$111),ROW($P$12:$P$111)),""),ROWS($B$1:D83))),COLUMNS($B$1:D83)),"")</f>
        <v/>
      </c>
    </row>
    <row r="232" spans="1:18" x14ac:dyDescent="0.3">
      <c r="A232">
        <v>84</v>
      </c>
      <c r="B232" s="70" t="str" cm="1">
        <f t="array" ref="B232">IFERROR(INDEX($B$12:$H$111,(SMALL(IF(INDEX($B$12:$H$111,,$A$149)=$A$146,MATCH(ROW($B$12:$B$111),ROW($B$12:$B$111)),""),ROWS($B$1:B84))),COLUMNS($B$1:B84)),"")</f>
        <v/>
      </c>
      <c r="C232" s="70" t="str" cm="1">
        <f t="array" ref="C232">IFERROR(INDEX($B$12:$H$111,(SMALL(IF(INDEX($B$12:$H$111,,$A$149)=$A$146,MATCH(ROW($B$12:$B$111),ROW($B$12:$B$111)),""),ROWS($B$1:C84))),COLUMNS($B$1:C84)),"")</f>
        <v/>
      </c>
      <c r="D232" s="70" t="str" cm="1">
        <f t="array" ref="D232">IFERROR(INDEX($B$12:$H$111,(SMALL(IF(INDEX($B$12:$H$111,,$A$149)=$A$146,MATCH(ROW($B$12:$B$111),ROW($B$12:$B$111)),""),ROWS($B$1:D84))),COLUMNS($B$1:D84)),"")</f>
        <v/>
      </c>
      <c r="E232" s="70" t="str" cm="1">
        <f t="array" ref="E232">IFERROR(INDEX($B$12:$H$111,(SMALL(IF(INDEX($B$12:$H$111,,$A$149)=$A$146,MATCH(ROW($B$12:$B$111),ROW($B$12:$B$111)),""),ROWS($B$1:E84))),COLUMNS($B$1:E84)),"")</f>
        <v/>
      </c>
      <c r="F232" s="70" t="str" cm="1">
        <f t="array" ref="F232">IFERROR(INDEX($B$12:$H$111,(SMALL(IF(INDEX($B$12:$H$111,,$A$149)=$A$146,MATCH(ROW($B$12:$B$111),ROW($B$12:$B$111)),""),ROWS($B$1:F84))),COLUMNS($B$1:F84)),"")</f>
        <v/>
      </c>
      <c r="G232" s="70" t="str" cm="1">
        <f t="array" ref="G232">IFERROR(INDEX($B$12:$H$111,(SMALL(IF(INDEX($B$12:$H$111,,$A$149)=$A$146,MATCH(ROW($B$12:$B$111),ROW($B$12:$B$111)),""),ROWS($B$1:G84))),COLUMNS($B$1:G84)),"")</f>
        <v/>
      </c>
      <c r="H232" s="70" t="str" cm="1">
        <f t="array" ref="H232">IFERROR(INDEX($B$12:$H$111,(SMALL(IF(INDEX($B$12:$H$111,,$A$149)=$A$146,MATCH(ROW($B$12:$B$111),ROW($B$12:$B$111)),""),ROWS($B$1:H84))),COLUMNS($B$1:H84)),"")</f>
        <v/>
      </c>
      <c r="I232" s="70"/>
      <c r="J232" s="70"/>
      <c r="K232" s="146" t="str" cm="1">
        <f t="array" ref="K232">IFERROR(INDEX($K$12:$M$111,(SMALL(IF(INDEX($K$12:$M$111,,$A$149)=$A$146,MATCH(ROW($K$12:$K$111),ROW($K$12:$K$111)),""),ROWS($B$1:B84))),COLUMNS($B$1:B84)),"")</f>
        <v/>
      </c>
      <c r="L232" s="146" t="str" cm="1">
        <f t="array" ref="L232">IFERROR(INDEX($K$12:$M$111,(SMALL(IF(INDEX($K$12:$M$111,,$A$149)=$A$146,MATCH(ROW($K$12:$K$111),ROW($K$12:$K$111)),""),ROWS($B$1:C84))),COLUMNS($B$1:C84)),"")</f>
        <v/>
      </c>
      <c r="M232" s="146" t="str" cm="1">
        <f t="array" ref="M232">IFERROR(INDEX($K$12:$M$111,(SMALL(IF(INDEX($K$12:$M$111,,$A$149)=$A$146,MATCH(ROW($K$12:$K$111),ROW($K$12:$K$111)),""),ROWS($B$1:D84))),COLUMNS($B$1:D84)),"")</f>
        <v/>
      </c>
      <c r="P232" s="70" t="str" cm="1">
        <f t="array" ref="P232">IFERROR(INDEX($P$12:$R$111,(SMALL(IF(INDEX($P$12:$R$111,,$A$149)=$A$146,MATCH(ROW($P$12:$P$111),ROW($P$12:$P$111)),""),ROWS($B$1:B84))),COLUMNS($B$1:B84)),"")</f>
        <v/>
      </c>
      <c r="Q232" s="70" t="str" cm="1">
        <f t="array" ref="Q232">IFERROR(INDEX($P$12:$R$111,(SMALL(IF(INDEX($P$12:$R$111,,$A$149)=$A$146,MATCH(ROW($P$12:$P$111),ROW($P$12:$P$111)),""),ROWS($B$1:C84))),COLUMNS($B$1:C84)),"")</f>
        <v/>
      </c>
      <c r="R232" s="70" t="str" cm="1">
        <f t="array" ref="R232">IFERROR(INDEX($P$12:$R$111,(SMALL(IF(INDEX($P$12:$R$111,,$A$149)=$A$146,MATCH(ROW($P$12:$P$111),ROW($P$12:$P$111)),""),ROWS($B$1:D84))),COLUMNS($B$1:D84)),"")</f>
        <v/>
      </c>
    </row>
    <row r="233" spans="1:18" x14ac:dyDescent="0.3">
      <c r="A233">
        <v>85</v>
      </c>
      <c r="B233" s="70" t="str" cm="1">
        <f t="array" ref="B233">IFERROR(INDEX($B$12:$H$111,(SMALL(IF(INDEX($B$12:$H$111,,$A$149)=$A$146,MATCH(ROW($B$12:$B$111),ROW($B$12:$B$111)),""),ROWS($B$1:B85))),COLUMNS($B$1:B85)),"")</f>
        <v/>
      </c>
      <c r="C233" s="70" t="str" cm="1">
        <f t="array" ref="C233">IFERROR(INDEX($B$12:$H$111,(SMALL(IF(INDEX($B$12:$H$111,,$A$149)=$A$146,MATCH(ROW($B$12:$B$111),ROW($B$12:$B$111)),""),ROWS($B$1:C85))),COLUMNS($B$1:C85)),"")</f>
        <v/>
      </c>
      <c r="D233" s="70" t="str" cm="1">
        <f t="array" ref="D233">IFERROR(INDEX($B$12:$H$111,(SMALL(IF(INDEX($B$12:$H$111,,$A$149)=$A$146,MATCH(ROW($B$12:$B$111),ROW($B$12:$B$111)),""),ROWS($B$1:D85))),COLUMNS($B$1:D85)),"")</f>
        <v/>
      </c>
      <c r="E233" s="70" t="str" cm="1">
        <f t="array" ref="E233">IFERROR(INDEX($B$12:$H$111,(SMALL(IF(INDEX($B$12:$H$111,,$A$149)=$A$146,MATCH(ROW($B$12:$B$111),ROW($B$12:$B$111)),""),ROWS($B$1:E85))),COLUMNS($B$1:E85)),"")</f>
        <v/>
      </c>
      <c r="F233" s="70" t="str" cm="1">
        <f t="array" ref="F233">IFERROR(INDEX($B$12:$H$111,(SMALL(IF(INDEX($B$12:$H$111,,$A$149)=$A$146,MATCH(ROW($B$12:$B$111),ROW($B$12:$B$111)),""),ROWS($B$1:F85))),COLUMNS($B$1:F85)),"")</f>
        <v/>
      </c>
      <c r="G233" s="70" t="str" cm="1">
        <f t="array" ref="G233">IFERROR(INDEX($B$12:$H$111,(SMALL(IF(INDEX($B$12:$H$111,,$A$149)=$A$146,MATCH(ROW($B$12:$B$111),ROW($B$12:$B$111)),""),ROWS($B$1:G85))),COLUMNS($B$1:G85)),"")</f>
        <v/>
      </c>
      <c r="H233" s="70" t="str" cm="1">
        <f t="array" ref="H233">IFERROR(INDEX($B$12:$H$111,(SMALL(IF(INDEX($B$12:$H$111,,$A$149)=$A$146,MATCH(ROW($B$12:$B$111),ROW($B$12:$B$111)),""),ROWS($B$1:H85))),COLUMNS($B$1:H85)),"")</f>
        <v/>
      </c>
      <c r="I233" s="70"/>
      <c r="J233" s="70"/>
      <c r="K233" s="146" t="str" cm="1">
        <f t="array" ref="K233">IFERROR(INDEX($K$12:$M$111,(SMALL(IF(INDEX($K$12:$M$111,,$A$149)=$A$146,MATCH(ROW($K$12:$K$111),ROW($K$12:$K$111)),""),ROWS($B$1:B85))),COLUMNS($B$1:B85)),"")</f>
        <v/>
      </c>
      <c r="L233" s="146" t="str" cm="1">
        <f t="array" ref="L233">IFERROR(INDEX($K$12:$M$111,(SMALL(IF(INDEX($K$12:$M$111,,$A$149)=$A$146,MATCH(ROW($K$12:$K$111),ROW($K$12:$K$111)),""),ROWS($B$1:C85))),COLUMNS($B$1:C85)),"")</f>
        <v/>
      </c>
      <c r="M233" s="146" t="str" cm="1">
        <f t="array" ref="M233">IFERROR(INDEX($K$12:$M$111,(SMALL(IF(INDEX($K$12:$M$111,,$A$149)=$A$146,MATCH(ROW($K$12:$K$111),ROW($K$12:$K$111)),""),ROWS($B$1:D85))),COLUMNS($B$1:D85)),"")</f>
        <v/>
      </c>
      <c r="P233" s="70" t="str" cm="1">
        <f t="array" ref="P233">IFERROR(INDEX($P$12:$R$111,(SMALL(IF(INDEX($P$12:$R$111,,$A$149)=$A$146,MATCH(ROW($P$12:$P$111),ROW($P$12:$P$111)),""),ROWS($B$1:B85))),COLUMNS($B$1:B85)),"")</f>
        <v/>
      </c>
      <c r="Q233" s="70" t="str" cm="1">
        <f t="array" ref="Q233">IFERROR(INDEX($P$12:$R$111,(SMALL(IF(INDEX($P$12:$R$111,,$A$149)=$A$146,MATCH(ROW($P$12:$P$111),ROW($P$12:$P$111)),""),ROWS($B$1:C85))),COLUMNS($B$1:C85)),"")</f>
        <v/>
      </c>
      <c r="R233" s="70" t="str" cm="1">
        <f t="array" ref="R233">IFERROR(INDEX($P$12:$R$111,(SMALL(IF(INDEX($P$12:$R$111,,$A$149)=$A$146,MATCH(ROW($P$12:$P$111),ROW($P$12:$P$111)),""),ROWS($B$1:D85))),COLUMNS($B$1:D85)),"")</f>
        <v/>
      </c>
    </row>
    <row r="234" spans="1:18" x14ac:dyDescent="0.3">
      <c r="A234">
        <v>86</v>
      </c>
      <c r="B234" s="70" t="str" cm="1">
        <f t="array" ref="B234">IFERROR(INDEX($B$12:$H$111,(SMALL(IF(INDEX($B$12:$H$111,,$A$149)=$A$146,MATCH(ROW($B$12:$B$111),ROW($B$12:$B$111)),""),ROWS($B$1:B86))),COLUMNS($B$1:B86)),"")</f>
        <v/>
      </c>
      <c r="C234" s="70" t="str" cm="1">
        <f t="array" ref="C234">IFERROR(INDEX($B$12:$H$111,(SMALL(IF(INDEX($B$12:$H$111,,$A$149)=$A$146,MATCH(ROW($B$12:$B$111),ROW($B$12:$B$111)),""),ROWS($B$1:C86))),COLUMNS($B$1:C86)),"")</f>
        <v/>
      </c>
      <c r="D234" s="70" t="str" cm="1">
        <f t="array" ref="D234">IFERROR(INDEX($B$12:$H$111,(SMALL(IF(INDEX($B$12:$H$111,,$A$149)=$A$146,MATCH(ROW($B$12:$B$111),ROW($B$12:$B$111)),""),ROWS($B$1:D86))),COLUMNS($B$1:D86)),"")</f>
        <v/>
      </c>
      <c r="E234" s="70" t="str" cm="1">
        <f t="array" ref="E234">IFERROR(INDEX($B$12:$H$111,(SMALL(IF(INDEX($B$12:$H$111,,$A$149)=$A$146,MATCH(ROW($B$12:$B$111),ROW($B$12:$B$111)),""),ROWS($B$1:E86))),COLUMNS($B$1:E86)),"")</f>
        <v/>
      </c>
      <c r="F234" s="70" t="str" cm="1">
        <f t="array" ref="F234">IFERROR(INDEX($B$12:$H$111,(SMALL(IF(INDEX($B$12:$H$111,,$A$149)=$A$146,MATCH(ROW($B$12:$B$111),ROW($B$12:$B$111)),""),ROWS($B$1:F86))),COLUMNS($B$1:F86)),"")</f>
        <v/>
      </c>
      <c r="G234" s="70" t="str" cm="1">
        <f t="array" ref="G234">IFERROR(INDEX($B$12:$H$111,(SMALL(IF(INDEX($B$12:$H$111,,$A$149)=$A$146,MATCH(ROW($B$12:$B$111),ROW($B$12:$B$111)),""),ROWS($B$1:G86))),COLUMNS($B$1:G86)),"")</f>
        <v/>
      </c>
      <c r="H234" s="70" t="str" cm="1">
        <f t="array" ref="H234">IFERROR(INDEX($B$12:$H$111,(SMALL(IF(INDEX($B$12:$H$111,,$A$149)=$A$146,MATCH(ROW($B$12:$B$111),ROW($B$12:$B$111)),""),ROWS($B$1:H86))),COLUMNS($B$1:H86)),"")</f>
        <v/>
      </c>
      <c r="I234" s="70"/>
      <c r="J234" s="70"/>
      <c r="K234" s="146" t="str" cm="1">
        <f t="array" ref="K234">IFERROR(INDEX($K$12:$M$111,(SMALL(IF(INDEX($K$12:$M$111,,$A$149)=$A$146,MATCH(ROW($K$12:$K$111),ROW($K$12:$K$111)),""),ROWS($B$1:B86))),COLUMNS($B$1:B86)),"")</f>
        <v/>
      </c>
      <c r="L234" s="146" t="str" cm="1">
        <f t="array" ref="L234">IFERROR(INDEX($K$12:$M$111,(SMALL(IF(INDEX($K$12:$M$111,,$A$149)=$A$146,MATCH(ROW($K$12:$K$111),ROW($K$12:$K$111)),""),ROWS($B$1:C86))),COLUMNS($B$1:C86)),"")</f>
        <v/>
      </c>
      <c r="M234" s="146" t="str" cm="1">
        <f t="array" ref="M234">IFERROR(INDEX($K$12:$M$111,(SMALL(IF(INDEX($K$12:$M$111,,$A$149)=$A$146,MATCH(ROW($K$12:$K$111),ROW($K$12:$K$111)),""),ROWS($B$1:D86))),COLUMNS($B$1:D86)),"")</f>
        <v/>
      </c>
      <c r="P234" s="70" t="str" cm="1">
        <f t="array" ref="P234">IFERROR(INDEX($P$12:$R$111,(SMALL(IF(INDEX($P$12:$R$111,,$A$149)=$A$146,MATCH(ROW($P$12:$P$111),ROW($P$12:$P$111)),""),ROWS($B$1:B86))),COLUMNS($B$1:B86)),"")</f>
        <v/>
      </c>
      <c r="Q234" s="70" t="str" cm="1">
        <f t="array" ref="Q234">IFERROR(INDEX($P$12:$R$111,(SMALL(IF(INDEX($P$12:$R$111,,$A$149)=$A$146,MATCH(ROW($P$12:$P$111),ROW($P$12:$P$111)),""),ROWS($B$1:C86))),COLUMNS($B$1:C86)),"")</f>
        <v/>
      </c>
      <c r="R234" s="70" t="str" cm="1">
        <f t="array" ref="R234">IFERROR(INDEX($P$12:$R$111,(SMALL(IF(INDEX($P$12:$R$111,,$A$149)=$A$146,MATCH(ROW($P$12:$P$111),ROW($P$12:$P$111)),""),ROWS($B$1:D86))),COLUMNS($B$1:D86)),"")</f>
        <v/>
      </c>
    </row>
    <row r="235" spans="1:18" x14ac:dyDescent="0.3">
      <c r="A235">
        <v>87</v>
      </c>
      <c r="B235" s="70" t="str" cm="1">
        <f t="array" ref="B235">IFERROR(INDEX($B$12:$H$111,(SMALL(IF(INDEX($B$12:$H$111,,$A$149)=$A$146,MATCH(ROW($B$12:$B$111),ROW($B$12:$B$111)),""),ROWS($B$1:B87))),COLUMNS($B$1:B87)),"")</f>
        <v/>
      </c>
      <c r="C235" s="70" t="str" cm="1">
        <f t="array" ref="C235">IFERROR(INDEX($B$12:$H$111,(SMALL(IF(INDEX($B$12:$H$111,,$A$149)=$A$146,MATCH(ROW($B$12:$B$111),ROW($B$12:$B$111)),""),ROWS($B$1:C87))),COLUMNS($B$1:C87)),"")</f>
        <v/>
      </c>
      <c r="D235" s="70" t="str" cm="1">
        <f t="array" ref="D235">IFERROR(INDEX($B$12:$H$111,(SMALL(IF(INDEX($B$12:$H$111,,$A$149)=$A$146,MATCH(ROW($B$12:$B$111),ROW($B$12:$B$111)),""),ROWS($B$1:D87))),COLUMNS($B$1:D87)),"")</f>
        <v/>
      </c>
      <c r="E235" s="70" t="str" cm="1">
        <f t="array" ref="E235">IFERROR(INDEX($B$12:$H$111,(SMALL(IF(INDEX($B$12:$H$111,,$A$149)=$A$146,MATCH(ROW($B$12:$B$111),ROW($B$12:$B$111)),""),ROWS($B$1:E87))),COLUMNS($B$1:E87)),"")</f>
        <v/>
      </c>
      <c r="F235" s="70" t="str" cm="1">
        <f t="array" ref="F235">IFERROR(INDEX($B$12:$H$111,(SMALL(IF(INDEX($B$12:$H$111,,$A$149)=$A$146,MATCH(ROW($B$12:$B$111),ROW($B$12:$B$111)),""),ROWS($B$1:F87))),COLUMNS($B$1:F87)),"")</f>
        <v/>
      </c>
      <c r="G235" s="70" t="str" cm="1">
        <f t="array" ref="G235">IFERROR(INDEX($B$12:$H$111,(SMALL(IF(INDEX($B$12:$H$111,,$A$149)=$A$146,MATCH(ROW($B$12:$B$111),ROW($B$12:$B$111)),""),ROWS($B$1:G87))),COLUMNS($B$1:G87)),"")</f>
        <v/>
      </c>
      <c r="H235" s="70" t="str" cm="1">
        <f t="array" ref="H235">IFERROR(INDEX($B$12:$H$111,(SMALL(IF(INDEX($B$12:$H$111,,$A$149)=$A$146,MATCH(ROW($B$12:$B$111),ROW($B$12:$B$111)),""),ROWS($B$1:H87))),COLUMNS($B$1:H87)),"")</f>
        <v/>
      </c>
      <c r="I235" s="70"/>
      <c r="J235" s="70"/>
      <c r="K235" s="146" t="str" cm="1">
        <f t="array" ref="K235">IFERROR(INDEX($K$12:$M$111,(SMALL(IF(INDEX($K$12:$M$111,,$A$149)=$A$146,MATCH(ROW($K$12:$K$111),ROW($K$12:$K$111)),""),ROWS($B$1:B87))),COLUMNS($B$1:B87)),"")</f>
        <v/>
      </c>
      <c r="L235" s="146" t="str" cm="1">
        <f t="array" ref="L235">IFERROR(INDEX($K$12:$M$111,(SMALL(IF(INDEX($K$12:$M$111,,$A$149)=$A$146,MATCH(ROW($K$12:$K$111),ROW($K$12:$K$111)),""),ROWS($B$1:C87))),COLUMNS($B$1:C87)),"")</f>
        <v/>
      </c>
      <c r="M235" s="146" t="str" cm="1">
        <f t="array" ref="M235">IFERROR(INDEX($K$12:$M$111,(SMALL(IF(INDEX($K$12:$M$111,,$A$149)=$A$146,MATCH(ROW($K$12:$K$111),ROW($K$12:$K$111)),""),ROWS($B$1:D87))),COLUMNS($B$1:D87)),"")</f>
        <v/>
      </c>
      <c r="P235" s="70" t="str" cm="1">
        <f t="array" ref="P235">IFERROR(INDEX($P$12:$R$111,(SMALL(IF(INDEX($P$12:$R$111,,$A$149)=$A$146,MATCH(ROW($P$12:$P$111),ROW($P$12:$P$111)),""),ROWS($B$1:B87))),COLUMNS($B$1:B87)),"")</f>
        <v/>
      </c>
      <c r="Q235" s="70" t="str" cm="1">
        <f t="array" ref="Q235">IFERROR(INDEX($P$12:$R$111,(SMALL(IF(INDEX($P$12:$R$111,,$A$149)=$A$146,MATCH(ROW($P$12:$P$111),ROW($P$12:$P$111)),""),ROWS($B$1:C87))),COLUMNS($B$1:C87)),"")</f>
        <v/>
      </c>
      <c r="R235" s="70" t="str" cm="1">
        <f t="array" ref="R235">IFERROR(INDEX($P$12:$R$111,(SMALL(IF(INDEX($P$12:$R$111,,$A$149)=$A$146,MATCH(ROW($P$12:$P$111),ROW($P$12:$P$111)),""),ROWS($B$1:D87))),COLUMNS($B$1:D87)),"")</f>
        <v/>
      </c>
    </row>
    <row r="236" spans="1:18" x14ac:dyDescent="0.3">
      <c r="A236">
        <v>88</v>
      </c>
      <c r="B236" s="70" t="str" cm="1">
        <f t="array" ref="B236">IFERROR(INDEX($B$12:$H$111,(SMALL(IF(INDEX($B$12:$H$111,,$A$149)=$A$146,MATCH(ROW($B$12:$B$111),ROW($B$12:$B$111)),""),ROWS($B$1:B88))),COLUMNS($B$1:B88)),"")</f>
        <v/>
      </c>
      <c r="C236" s="70" t="str" cm="1">
        <f t="array" ref="C236">IFERROR(INDEX($B$12:$H$111,(SMALL(IF(INDEX($B$12:$H$111,,$A$149)=$A$146,MATCH(ROW($B$12:$B$111),ROW($B$12:$B$111)),""),ROWS($B$1:C88))),COLUMNS($B$1:C88)),"")</f>
        <v/>
      </c>
      <c r="D236" s="70" t="str" cm="1">
        <f t="array" ref="D236">IFERROR(INDEX($B$12:$H$111,(SMALL(IF(INDEX($B$12:$H$111,,$A$149)=$A$146,MATCH(ROW($B$12:$B$111),ROW($B$12:$B$111)),""),ROWS($B$1:D88))),COLUMNS($B$1:D88)),"")</f>
        <v/>
      </c>
      <c r="E236" s="70" t="str" cm="1">
        <f t="array" ref="E236">IFERROR(INDEX($B$12:$H$111,(SMALL(IF(INDEX($B$12:$H$111,,$A$149)=$A$146,MATCH(ROW($B$12:$B$111),ROW($B$12:$B$111)),""),ROWS($B$1:E88))),COLUMNS($B$1:E88)),"")</f>
        <v/>
      </c>
      <c r="F236" s="70" t="str" cm="1">
        <f t="array" ref="F236">IFERROR(INDEX($B$12:$H$111,(SMALL(IF(INDEX($B$12:$H$111,,$A$149)=$A$146,MATCH(ROW($B$12:$B$111),ROW($B$12:$B$111)),""),ROWS($B$1:F88))),COLUMNS($B$1:F88)),"")</f>
        <v/>
      </c>
      <c r="G236" s="70" t="str" cm="1">
        <f t="array" ref="G236">IFERROR(INDEX($B$12:$H$111,(SMALL(IF(INDEX($B$12:$H$111,,$A$149)=$A$146,MATCH(ROW($B$12:$B$111),ROW($B$12:$B$111)),""),ROWS($B$1:G88))),COLUMNS($B$1:G88)),"")</f>
        <v/>
      </c>
      <c r="H236" s="70" t="str" cm="1">
        <f t="array" ref="H236">IFERROR(INDEX($B$12:$H$111,(SMALL(IF(INDEX($B$12:$H$111,,$A$149)=$A$146,MATCH(ROW($B$12:$B$111),ROW($B$12:$B$111)),""),ROWS($B$1:H88))),COLUMNS($B$1:H88)),"")</f>
        <v/>
      </c>
      <c r="I236" s="70"/>
      <c r="J236" s="70"/>
      <c r="K236" s="146" t="str" cm="1">
        <f t="array" ref="K236">IFERROR(INDEX($K$12:$M$111,(SMALL(IF(INDEX($K$12:$M$111,,$A$149)=$A$146,MATCH(ROW($K$12:$K$111),ROW($K$12:$K$111)),""),ROWS($B$1:B88))),COLUMNS($B$1:B88)),"")</f>
        <v/>
      </c>
      <c r="L236" s="146" t="str" cm="1">
        <f t="array" ref="L236">IFERROR(INDEX($K$12:$M$111,(SMALL(IF(INDEX($K$12:$M$111,,$A$149)=$A$146,MATCH(ROW($K$12:$K$111),ROW($K$12:$K$111)),""),ROWS($B$1:C88))),COLUMNS($B$1:C88)),"")</f>
        <v/>
      </c>
      <c r="M236" s="146" t="str" cm="1">
        <f t="array" ref="M236">IFERROR(INDEX($K$12:$M$111,(SMALL(IF(INDEX($K$12:$M$111,,$A$149)=$A$146,MATCH(ROW($K$12:$K$111),ROW($K$12:$K$111)),""),ROWS($B$1:D88))),COLUMNS($B$1:D88)),"")</f>
        <v/>
      </c>
      <c r="P236" s="70" t="str" cm="1">
        <f t="array" ref="P236">IFERROR(INDEX($P$12:$R$111,(SMALL(IF(INDEX($P$12:$R$111,,$A$149)=$A$146,MATCH(ROW($P$12:$P$111),ROW($P$12:$P$111)),""),ROWS($B$1:B88))),COLUMNS($B$1:B88)),"")</f>
        <v/>
      </c>
      <c r="Q236" s="70" t="str" cm="1">
        <f t="array" ref="Q236">IFERROR(INDEX($P$12:$R$111,(SMALL(IF(INDEX($P$12:$R$111,,$A$149)=$A$146,MATCH(ROW($P$12:$P$111),ROW($P$12:$P$111)),""),ROWS($B$1:C88))),COLUMNS($B$1:C88)),"")</f>
        <v/>
      </c>
      <c r="R236" s="70" t="str" cm="1">
        <f t="array" ref="R236">IFERROR(INDEX($P$12:$R$111,(SMALL(IF(INDEX($P$12:$R$111,,$A$149)=$A$146,MATCH(ROW($P$12:$P$111),ROW($P$12:$P$111)),""),ROWS($B$1:D88))),COLUMNS($B$1:D88)),"")</f>
        <v/>
      </c>
    </row>
    <row r="237" spans="1:18" x14ac:dyDescent="0.3">
      <c r="A237">
        <v>89</v>
      </c>
      <c r="B237" s="70" t="str" cm="1">
        <f t="array" ref="B237">IFERROR(INDEX($B$12:$H$111,(SMALL(IF(INDEX($B$12:$H$111,,$A$149)=$A$146,MATCH(ROW($B$12:$B$111),ROW($B$12:$B$111)),""),ROWS($B$1:B89))),COLUMNS($B$1:B89)),"")</f>
        <v/>
      </c>
      <c r="C237" s="70" t="str" cm="1">
        <f t="array" ref="C237">IFERROR(INDEX($B$12:$H$111,(SMALL(IF(INDEX($B$12:$H$111,,$A$149)=$A$146,MATCH(ROW($B$12:$B$111),ROW($B$12:$B$111)),""),ROWS($B$1:C89))),COLUMNS($B$1:C89)),"")</f>
        <v/>
      </c>
      <c r="D237" s="70" t="str" cm="1">
        <f t="array" ref="D237">IFERROR(INDEX($B$12:$H$111,(SMALL(IF(INDEX($B$12:$H$111,,$A$149)=$A$146,MATCH(ROW($B$12:$B$111),ROW($B$12:$B$111)),""),ROWS($B$1:D89))),COLUMNS($B$1:D89)),"")</f>
        <v/>
      </c>
      <c r="E237" s="70" t="str" cm="1">
        <f t="array" ref="E237">IFERROR(INDEX($B$12:$H$111,(SMALL(IF(INDEX($B$12:$H$111,,$A$149)=$A$146,MATCH(ROW($B$12:$B$111),ROW($B$12:$B$111)),""),ROWS($B$1:E89))),COLUMNS($B$1:E89)),"")</f>
        <v/>
      </c>
      <c r="F237" s="70" t="str" cm="1">
        <f t="array" ref="F237">IFERROR(INDEX($B$12:$H$111,(SMALL(IF(INDEX($B$12:$H$111,,$A$149)=$A$146,MATCH(ROW($B$12:$B$111),ROW($B$12:$B$111)),""),ROWS($B$1:F89))),COLUMNS($B$1:F89)),"")</f>
        <v/>
      </c>
      <c r="G237" s="70" t="str" cm="1">
        <f t="array" ref="G237">IFERROR(INDEX($B$12:$H$111,(SMALL(IF(INDEX($B$12:$H$111,,$A$149)=$A$146,MATCH(ROW($B$12:$B$111),ROW($B$12:$B$111)),""),ROWS($B$1:G89))),COLUMNS($B$1:G89)),"")</f>
        <v/>
      </c>
      <c r="H237" s="70" t="str" cm="1">
        <f t="array" ref="H237">IFERROR(INDEX($B$12:$H$111,(SMALL(IF(INDEX($B$12:$H$111,,$A$149)=$A$146,MATCH(ROW($B$12:$B$111),ROW($B$12:$B$111)),""),ROWS($B$1:H89))),COLUMNS($B$1:H89)),"")</f>
        <v/>
      </c>
      <c r="I237" s="70"/>
      <c r="J237" s="70"/>
      <c r="K237" s="146" t="str" cm="1">
        <f t="array" ref="K237">IFERROR(INDEX($K$12:$M$111,(SMALL(IF(INDEX($K$12:$M$111,,$A$149)=$A$146,MATCH(ROW($K$12:$K$111),ROW($K$12:$K$111)),""),ROWS($B$1:B89))),COLUMNS($B$1:B89)),"")</f>
        <v/>
      </c>
      <c r="L237" s="146" t="str" cm="1">
        <f t="array" ref="L237">IFERROR(INDEX($K$12:$M$111,(SMALL(IF(INDEX($K$12:$M$111,,$A$149)=$A$146,MATCH(ROW($K$12:$K$111),ROW($K$12:$K$111)),""),ROWS($B$1:C89))),COLUMNS($B$1:C89)),"")</f>
        <v/>
      </c>
      <c r="M237" s="146" t="str" cm="1">
        <f t="array" ref="M237">IFERROR(INDEX($K$12:$M$111,(SMALL(IF(INDEX($K$12:$M$111,,$A$149)=$A$146,MATCH(ROW($K$12:$K$111),ROW($K$12:$K$111)),""),ROWS($B$1:D89))),COLUMNS($B$1:D89)),"")</f>
        <v/>
      </c>
      <c r="P237" s="70" t="str" cm="1">
        <f t="array" ref="P237">IFERROR(INDEX($P$12:$R$111,(SMALL(IF(INDEX($P$12:$R$111,,$A$149)=$A$146,MATCH(ROW($P$12:$P$111),ROW($P$12:$P$111)),""),ROWS($B$1:B89))),COLUMNS($B$1:B89)),"")</f>
        <v/>
      </c>
      <c r="Q237" s="70" t="str" cm="1">
        <f t="array" ref="Q237">IFERROR(INDEX($P$12:$R$111,(SMALL(IF(INDEX($P$12:$R$111,,$A$149)=$A$146,MATCH(ROW($P$12:$P$111),ROW($P$12:$P$111)),""),ROWS($B$1:C89))),COLUMNS($B$1:C89)),"")</f>
        <v/>
      </c>
      <c r="R237" s="70" t="str" cm="1">
        <f t="array" ref="R237">IFERROR(INDEX($P$12:$R$111,(SMALL(IF(INDEX($P$12:$R$111,,$A$149)=$A$146,MATCH(ROW($P$12:$P$111),ROW($P$12:$P$111)),""),ROWS($B$1:D89))),COLUMNS($B$1:D89)),"")</f>
        <v/>
      </c>
    </row>
    <row r="238" spans="1:18" x14ac:dyDescent="0.3">
      <c r="A238">
        <v>90</v>
      </c>
      <c r="B238" s="70" t="str" cm="1">
        <f t="array" ref="B238">IFERROR(INDEX($B$12:$H$111,(SMALL(IF(INDEX($B$12:$H$111,,$A$149)=$A$146,MATCH(ROW($B$12:$B$111),ROW($B$12:$B$111)),""),ROWS($B$1:B90))),COLUMNS($B$1:B90)),"")</f>
        <v/>
      </c>
      <c r="C238" s="70" t="str" cm="1">
        <f t="array" ref="C238">IFERROR(INDEX($B$12:$H$111,(SMALL(IF(INDEX($B$12:$H$111,,$A$149)=$A$146,MATCH(ROW($B$12:$B$111),ROW($B$12:$B$111)),""),ROWS($B$1:C90))),COLUMNS($B$1:C90)),"")</f>
        <v/>
      </c>
      <c r="D238" s="70" t="str" cm="1">
        <f t="array" ref="D238">IFERROR(INDEX($B$12:$H$111,(SMALL(IF(INDEX($B$12:$H$111,,$A$149)=$A$146,MATCH(ROW($B$12:$B$111),ROW($B$12:$B$111)),""),ROWS($B$1:D90))),COLUMNS($B$1:D90)),"")</f>
        <v/>
      </c>
      <c r="E238" s="70" t="str" cm="1">
        <f t="array" ref="E238">IFERROR(INDEX($B$12:$H$111,(SMALL(IF(INDEX($B$12:$H$111,,$A$149)=$A$146,MATCH(ROW($B$12:$B$111),ROW($B$12:$B$111)),""),ROWS($B$1:E90))),COLUMNS($B$1:E90)),"")</f>
        <v/>
      </c>
      <c r="F238" s="70" t="str" cm="1">
        <f t="array" ref="F238">IFERROR(INDEX($B$12:$H$111,(SMALL(IF(INDEX($B$12:$H$111,,$A$149)=$A$146,MATCH(ROW($B$12:$B$111),ROW($B$12:$B$111)),""),ROWS($B$1:F90))),COLUMNS($B$1:F90)),"")</f>
        <v/>
      </c>
      <c r="G238" s="70" t="str" cm="1">
        <f t="array" ref="G238">IFERROR(INDEX($B$12:$H$111,(SMALL(IF(INDEX($B$12:$H$111,,$A$149)=$A$146,MATCH(ROW($B$12:$B$111),ROW($B$12:$B$111)),""),ROWS($B$1:G90))),COLUMNS($B$1:G90)),"")</f>
        <v/>
      </c>
      <c r="H238" s="70" t="str" cm="1">
        <f t="array" ref="H238">IFERROR(INDEX($B$12:$H$111,(SMALL(IF(INDEX($B$12:$H$111,,$A$149)=$A$146,MATCH(ROW($B$12:$B$111),ROW($B$12:$B$111)),""),ROWS($B$1:H90))),COLUMNS($B$1:H90)),"")</f>
        <v/>
      </c>
      <c r="I238" s="70"/>
      <c r="J238" s="70"/>
      <c r="K238" s="146" t="str" cm="1">
        <f t="array" ref="K238">IFERROR(INDEX($K$12:$M$111,(SMALL(IF(INDEX($K$12:$M$111,,$A$149)=$A$146,MATCH(ROW($K$12:$K$111),ROW($K$12:$K$111)),""),ROWS($B$1:B90))),COLUMNS($B$1:B90)),"")</f>
        <v/>
      </c>
      <c r="L238" s="146" t="str" cm="1">
        <f t="array" ref="L238">IFERROR(INDEX($K$12:$M$111,(SMALL(IF(INDEX($K$12:$M$111,,$A$149)=$A$146,MATCH(ROW($K$12:$K$111),ROW($K$12:$K$111)),""),ROWS($B$1:C90))),COLUMNS($B$1:C90)),"")</f>
        <v/>
      </c>
      <c r="M238" s="146" t="str" cm="1">
        <f t="array" ref="M238">IFERROR(INDEX($K$12:$M$111,(SMALL(IF(INDEX($K$12:$M$111,,$A$149)=$A$146,MATCH(ROW($K$12:$K$111),ROW($K$12:$K$111)),""),ROWS($B$1:D90))),COLUMNS($B$1:D90)),"")</f>
        <v/>
      </c>
      <c r="P238" s="70" t="str" cm="1">
        <f t="array" ref="P238">IFERROR(INDEX($P$12:$R$111,(SMALL(IF(INDEX($P$12:$R$111,,$A$149)=$A$146,MATCH(ROW($P$12:$P$111),ROW($P$12:$P$111)),""),ROWS($B$1:B90))),COLUMNS($B$1:B90)),"")</f>
        <v/>
      </c>
      <c r="Q238" s="70" t="str" cm="1">
        <f t="array" ref="Q238">IFERROR(INDEX($P$12:$R$111,(SMALL(IF(INDEX($P$12:$R$111,,$A$149)=$A$146,MATCH(ROW($P$12:$P$111),ROW($P$12:$P$111)),""),ROWS($B$1:C90))),COLUMNS($B$1:C90)),"")</f>
        <v/>
      </c>
      <c r="R238" s="70" t="str" cm="1">
        <f t="array" ref="R238">IFERROR(INDEX($P$12:$R$111,(SMALL(IF(INDEX($P$12:$R$111,,$A$149)=$A$146,MATCH(ROW($P$12:$P$111),ROW($P$12:$P$111)),""),ROWS($B$1:D90))),COLUMNS($B$1:D90)),"")</f>
        <v/>
      </c>
    </row>
    <row r="239" spans="1:18" x14ac:dyDescent="0.3">
      <c r="A239">
        <v>91</v>
      </c>
      <c r="B239" s="70" t="str" cm="1">
        <f t="array" ref="B239">IFERROR(INDEX($B$12:$H$111,(SMALL(IF(INDEX($B$12:$H$111,,$A$149)=$A$146,MATCH(ROW($B$12:$B$111),ROW($B$12:$B$111)),""),ROWS($B$1:B91))),COLUMNS($B$1:B91)),"")</f>
        <v/>
      </c>
      <c r="C239" s="70" t="str" cm="1">
        <f t="array" ref="C239">IFERROR(INDEX($B$12:$H$111,(SMALL(IF(INDEX($B$12:$H$111,,$A$149)=$A$146,MATCH(ROW($B$12:$B$111),ROW($B$12:$B$111)),""),ROWS($B$1:C91))),COLUMNS($B$1:C91)),"")</f>
        <v/>
      </c>
      <c r="D239" s="70" t="str" cm="1">
        <f t="array" ref="D239">IFERROR(INDEX($B$12:$H$111,(SMALL(IF(INDEX($B$12:$H$111,,$A$149)=$A$146,MATCH(ROW($B$12:$B$111),ROW($B$12:$B$111)),""),ROWS($B$1:D91))),COLUMNS($B$1:D91)),"")</f>
        <v/>
      </c>
      <c r="E239" s="70" t="str" cm="1">
        <f t="array" ref="E239">IFERROR(INDEX($B$12:$H$111,(SMALL(IF(INDEX($B$12:$H$111,,$A$149)=$A$146,MATCH(ROW($B$12:$B$111),ROW($B$12:$B$111)),""),ROWS($B$1:E91))),COLUMNS($B$1:E91)),"")</f>
        <v/>
      </c>
      <c r="F239" s="70" t="str" cm="1">
        <f t="array" ref="F239">IFERROR(INDEX($B$12:$H$111,(SMALL(IF(INDEX($B$12:$H$111,,$A$149)=$A$146,MATCH(ROW($B$12:$B$111),ROW($B$12:$B$111)),""),ROWS($B$1:F91))),COLUMNS($B$1:F91)),"")</f>
        <v/>
      </c>
      <c r="G239" s="70" t="str" cm="1">
        <f t="array" ref="G239">IFERROR(INDEX($B$12:$H$111,(SMALL(IF(INDEX($B$12:$H$111,,$A$149)=$A$146,MATCH(ROW($B$12:$B$111),ROW($B$12:$B$111)),""),ROWS($B$1:G91))),COLUMNS($B$1:G91)),"")</f>
        <v/>
      </c>
      <c r="H239" s="70" t="str" cm="1">
        <f t="array" ref="H239">IFERROR(INDEX($B$12:$H$111,(SMALL(IF(INDEX($B$12:$H$111,,$A$149)=$A$146,MATCH(ROW($B$12:$B$111),ROW($B$12:$B$111)),""),ROWS($B$1:H91))),COLUMNS($B$1:H91)),"")</f>
        <v/>
      </c>
      <c r="I239" s="70"/>
      <c r="J239" s="70"/>
      <c r="K239" s="146" t="str" cm="1">
        <f t="array" ref="K239">IFERROR(INDEX($K$12:$M$111,(SMALL(IF(INDEX($K$12:$M$111,,$A$149)=$A$146,MATCH(ROW($K$12:$K$111),ROW($K$12:$K$111)),""),ROWS($B$1:B91))),COLUMNS($B$1:B91)),"")</f>
        <v/>
      </c>
      <c r="L239" s="146" t="str" cm="1">
        <f t="array" ref="L239">IFERROR(INDEX($K$12:$M$111,(SMALL(IF(INDEX($K$12:$M$111,,$A$149)=$A$146,MATCH(ROW($K$12:$K$111),ROW($K$12:$K$111)),""),ROWS($B$1:C91))),COLUMNS($B$1:C91)),"")</f>
        <v/>
      </c>
      <c r="M239" s="146" t="str" cm="1">
        <f t="array" ref="M239">IFERROR(INDEX($K$12:$M$111,(SMALL(IF(INDEX($K$12:$M$111,,$A$149)=$A$146,MATCH(ROW($K$12:$K$111),ROW($K$12:$K$111)),""),ROWS($B$1:D91))),COLUMNS($B$1:D91)),"")</f>
        <v/>
      </c>
      <c r="P239" s="70" t="str" cm="1">
        <f t="array" ref="P239">IFERROR(INDEX($P$12:$R$111,(SMALL(IF(INDEX($P$12:$R$111,,$A$149)=$A$146,MATCH(ROW($P$12:$P$111),ROW($P$12:$P$111)),""),ROWS($B$1:B91))),COLUMNS($B$1:B91)),"")</f>
        <v/>
      </c>
      <c r="Q239" s="70" t="str" cm="1">
        <f t="array" ref="Q239">IFERROR(INDEX($P$12:$R$111,(SMALL(IF(INDEX($P$12:$R$111,,$A$149)=$A$146,MATCH(ROW($P$12:$P$111),ROW($P$12:$P$111)),""),ROWS($B$1:C91))),COLUMNS($B$1:C91)),"")</f>
        <v/>
      </c>
      <c r="R239" s="70" t="str" cm="1">
        <f t="array" ref="R239">IFERROR(INDEX($P$12:$R$111,(SMALL(IF(INDEX($P$12:$R$111,,$A$149)=$A$146,MATCH(ROW($P$12:$P$111),ROW($P$12:$P$111)),""),ROWS($B$1:D91))),COLUMNS($B$1:D91)),"")</f>
        <v/>
      </c>
    </row>
    <row r="240" spans="1:18" x14ac:dyDescent="0.3">
      <c r="A240">
        <v>92</v>
      </c>
      <c r="B240" s="70" t="str" cm="1">
        <f t="array" ref="B240">IFERROR(INDEX($B$12:$H$111,(SMALL(IF(INDEX($B$12:$H$111,,$A$149)=$A$146,MATCH(ROW($B$12:$B$111),ROW($B$12:$B$111)),""),ROWS($B$1:B92))),COLUMNS($B$1:B92)),"")</f>
        <v/>
      </c>
      <c r="C240" s="70" t="str" cm="1">
        <f t="array" ref="C240">IFERROR(INDEX($B$12:$H$111,(SMALL(IF(INDEX($B$12:$H$111,,$A$149)=$A$146,MATCH(ROW($B$12:$B$111),ROW($B$12:$B$111)),""),ROWS($B$1:C92))),COLUMNS($B$1:C92)),"")</f>
        <v/>
      </c>
      <c r="D240" s="70" t="str" cm="1">
        <f t="array" ref="D240">IFERROR(INDEX($B$12:$H$111,(SMALL(IF(INDEX($B$12:$H$111,,$A$149)=$A$146,MATCH(ROW($B$12:$B$111),ROW($B$12:$B$111)),""),ROWS($B$1:D92))),COLUMNS($B$1:D92)),"")</f>
        <v/>
      </c>
      <c r="E240" s="70" t="str" cm="1">
        <f t="array" ref="E240">IFERROR(INDEX($B$12:$H$111,(SMALL(IF(INDEX($B$12:$H$111,,$A$149)=$A$146,MATCH(ROW($B$12:$B$111),ROW($B$12:$B$111)),""),ROWS($B$1:E92))),COLUMNS($B$1:E92)),"")</f>
        <v/>
      </c>
      <c r="F240" s="70" t="str" cm="1">
        <f t="array" ref="F240">IFERROR(INDEX($B$12:$H$111,(SMALL(IF(INDEX($B$12:$H$111,,$A$149)=$A$146,MATCH(ROW($B$12:$B$111),ROW($B$12:$B$111)),""),ROWS($B$1:F92))),COLUMNS($B$1:F92)),"")</f>
        <v/>
      </c>
      <c r="G240" s="70" t="str" cm="1">
        <f t="array" ref="G240">IFERROR(INDEX($B$12:$H$111,(SMALL(IF(INDEX($B$12:$H$111,,$A$149)=$A$146,MATCH(ROW($B$12:$B$111),ROW($B$12:$B$111)),""),ROWS($B$1:G92))),COLUMNS($B$1:G92)),"")</f>
        <v/>
      </c>
      <c r="H240" s="70" t="str" cm="1">
        <f t="array" ref="H240">IFERROR(INDEX($B$12:$H$111,(SMALL(IF(INDEX($B$12:$H$111,,$A$149)=$A$146,MATCH(ROW($B$12:$B$111),ROW($B$12:$B$111)),""),ROWS($B$1:H92))),COLUMNS($B$1:H92)),"")</f>
        <v/>
      </c>
      <c r="I240" s="70"/>
      <c r="J240" s="70"/>
      <c r="K240" s="146" t="str" cm="1">
        <f t="array" ref="K240">IFERROR(INDEX($K$12:$M$111,(SMALL(IF(INDEX($K$12:$M$111,,$A$149)=$A$146,MATCH(ROW($K$12:$K$111),ROW($K$12:$K$111)),""),ROWS($B$1:B92))),COLUMNS($B$1:B92)),"")</f>
        <v/>
      </c>
      <c r="L240" s="146" t="str" cm="1">
        <f t="array" ref="L240">IFERROR(INDEX($K$12:$M$111,(SMALL(IF(INDEX($K$12:$M$111,,$A$149)=$A$146,MATCH(ROW($K$12:$K$111),ROW($K$12:$K$111)),""),ROWS($B$1:C92))),COLUMNS($B$1:C92)),"")</f>
        <v/>
      </c>
      <c r="M240" s="146" t="str" cm="1">
        <f t="array" ref="M240">IFERROR(INDEX($K$12:$M$111,(SMALL(IF(INDEX($K$12:$M$111,,$A$149)=$A$146,MATCH(ROW($K$12:$K$111),ROW($K$12:$K$111)),""),ROWS($B$1:D92))),COLUMNS($B$1:D92)),"")</f>
        <v/>
      </c>
      <c r="P240" s="70" t="str" cm="1">
        <f t="array" ref="P240">IFERROR(INDEX($P$12:$R$111,(SMALL(IF(INDEX($P$12:$R$111,,$A$149)=$A$146,MATCH(ROW($P$12:$P$111),ROW($P$12:$P$111)),""),ROWS($B$1:B92))),COLUMNS($B$1:B92)),"")</f>
        <v/>
      </c>
      <c r="Q240" s="70" t="str" cm="1">
        <f t="array" ref="Q240">IFERROR(INDEX($P$12:$R$111,(SMALL(IF(INDEX($P$12:$R$111,,$A$149)=$A$146,MATCH(ROW($P$12:$P$111),ROW($P$12:$P$111)),""),ROWS($B$1:C92))),COLUMNS($B$1:C92)),"")</f>
        <v/>
      </c>
      <c r="R240" s="70" t="str" cm="1">
        <f t="array" ref="R240">IFERROR(INDEX($P$12:$R$111,(SMALL(IF(INDEX($P$12:$R$111,,$A$149)=$A$146,MATCH(ROW($P$12:$P$111),ROW($P$12:$P$111)),""),ROWS($B$1:D92))),COLUMNS($B$1:D92)),"")</f>
        <v/>
      </c>
    </row>
    <row r="241" spans="1:18" x14ac:dyDescent="0.3">
      <c r="A241">
        <v>93</v>
      </c>
      <c r="B241" s="70" t="str" cm="1">
        <f t="array" ref="B241">IFERROR(INDEX($B$12:$H$111,(SMALL(IF(INDEX($B$12:$H$111,,$A$149)=$A$146,MATCH(ROW($B$12:$B$111),ROW($B$12:$B$111)),""),ROWS($B$1:B93))),COLUMNS($B$1:B93)),"")</f>
        <v/>
      </c>
      <c r="C241" s="70" t="str" cm="1">
        <f t="array" ref="C241">IFERROR(INDEX($B$12:$H$111,(SMALL(IF(INDEX($B$12:$H$111,,$A$149)=$A$146,MATCH(ROW($B$12:$B$111),ROW($B$12:$B$111)),""),ROWS($B$1:C93))),COLUMNS($B$1:C93)),"")</f>
        <v/>
      </c>
      <c r="D241" s="70" t="str" cm="1">
        <f t="array" ref="D241">IFERROR(INDEX($B$12:$H$111,(SMALL(IF(INDEX($B$12:$H$111,,$A$149)=$A$146,MATCH(ROW($B$12:$B$111),ROW($B$12:$B$111)),""),ROWS($B$1:D93))),COLUMNS($B$1:D93)),"")</f>
        <v/>
      </c>
      <c r="E241" s="70" t="str" cm="1">
        <f t="array" ref="E241">IFERROR(INDEX($B$12:$H$111,(SMALL(IF(INDEX($B$12:$H$111,,$A$149)=$A$146,MATCH(ROW($B$12:$B$111),ROW($B$12:$B$111)),""),ROWS($B$1:E93))),COLUMNS($B$1:E93)),"")</f>
        <v/>
      </c>
      <c r="F241" s="70" t="str" cm="1">
        <f t="array" ref="F241">IFERROR(INDEX($B$12:$H$111,(SMALL(IF(INDEX($B$12:$H$111,,$A$149)=$A$146,MATCH(ROW($B$12:$B$111),ROW($B$12:$B$111)),""),ROWS($B$1:F93))),COLUMNS($B$1:F93)),"")</f>
        <v/>
      </c>
      <c r="G241" s="70" t="str" cm="1">
        <f t="array" ref="G241">IFERROR(INDEX($B$12:$H$111,(SMALL(IF(INDEX($B$12:$H$111,,$A$149)=$A$146,MATCH(ROW($B$12:$B$111),ROW($B$12:$B$111)),""),ROWS($B$1:G93))),COLUMNS($B$1:G93)),"")</f>
        <v/>
      </c>
      <c r="H241" s="70" t="str" cm="1">
        <f t="array" ref="H241">IFERROR(INDEX($B$12:$H$111,(SMALL(IF(INDEX($B$12:$H$111,,$A$149)=$A$146,MATCH(ROW($B$12:$B$111),ROW($B$12:$B$111)),""),ROWS($B$1:H93))),COLUMNS($B$1:H93)),"")</f>
        <v/>
      </c>
      <c r="I241" s="70"/>
      <c r="J241" s="70"/>
      <c r="K241" s="146" t="str" cm="1">
        <f t="array" ref="K241">IFERROR(INDEX($K$12:$M$111,(SMALL(IF(INDEX($K$12:$M$111,,$A$149)=$A$146,MATCH(ROW($K$12:$K$111),ROW($K$12:$K$111)),""),ROWS($B$1:B93))),COLUMNS($B$1:B93)),"")</f>
        <v/>
      </c>
      <c r="L241" s="146" t="str" cm="1">
        <f t="array" ref="L241">IFERROR(INDEX($K$12:$M$111,(SMALL(IF(INDEX($K$12:$M$111,,$A$149)=$A$146,MATCH(ROW($K$12:$K$111),ROW($K$12:$K$111)),""),ROWS($B$1:C93))),COLUMNS($B$1:C93)),"")</f>
        <v/>
      </c>
      <c r="M241" s="146" t="str" cm="1">
        <f t="array" ref="M241">IFERROR(INDEX($K$12:$M$111,(SMALL(IF(INDEX($K$12:$M$111,,$A$149)=$A$146,MATCH(ROW($K$12:$K$111),ROW($K$12:$K$111)),""),ROWS($B$1:D93))),COLUMNS($B$1:D93)),"")</f>
        <v/>
      </c>
      <c r="P241" s="70" t="str" cm="1">
        <f t="array" ref="P241">IFERROR(INDEX($P$12:$R$111,(SMALL(IF(INDEX($P$12:$R$111,,$A$149)=$A$146,MATCH(ROW($P$12:$P$111),ROW($P$12:$P$111)),""),ROWS($B$1:B93))),COLUMNS($B$1:B93)),"")</f>
        <v/>
      </c>
      <c r="Q241" s="70" t="str" cm="1">
        <f t="array" ref="Q241">IFERROR(INDEX($P$12:$R$111,(SMALL(IF(INDEX($P$12:$R$111,,$A$149)=$A$146,MATCH(ROW($P$12:$P$111),ROW($P$12:$P$111)),""),ROWS($B$1:C93))),COLUMNS($B$1:C93)),"")</f>
        <v/>
      </c>
      <c r="R241" s="70" t="str" cm="1">
        <f t="array" ref="R241">IFERROR(INDEX($P$12:$R$111,(SMALL(IF(INDEX($P$12:$R$111,,$A$149)=$A$146,MATCH(ROW($P$12:$P$111),ROW($P$12:$P$111)),""),ROWS($B$1:D93))),COLUMNS($B$1:D93)),"")</f>
        <v/>
      </c>
    </row>
    <row r="242" spans="1:18" x14ac:dyDescent="0.3">
      <c r="A242">
        <v>94</v>
      </c>
      <c r="B242" s="70" t="str" cm="1">
        <f t="array" ref="B242">IFERROR(INDEX($B$12:$H$111,(SMALL(IF(INDEX($B$12:$H$111,,$A$149)=$A$146,MATCH(ROW($B$12:$B$111),ROW($B$12:$B$111)),""),ROWS($B$1:B94))),COLUMNS($B$1:B94)),"")</f>
        <v/>
      </c>
      <c r="C242" s="70" t="str" cm="1">
        <f t="array" ref="C242">IFERROR(INDEX($B$12:$H$111,(SMALL(IF(INDEX($B$12:$H$111,,$A$149)=$A$146,MATCH(ROW($B$12:$B$111),ROW($B$12:$B$111)),""),ROWS($B$1:C94))),COLUMNS($B$1:C94)),"")</f>
        <v/>
      </c>
      <c r="D242" s="70" t="str" cm="1">
        <f t="array" ref="D242">IFERROR(INDEX($B$12:$H$111,(SMALL(IF(INDEX($B$12:$H$111,,$A$149)=$A$146,MATCH(ROW($B$12:$B$111),ROW($B$12:$B$111)),""),ROWS($B$1:D94))),COLUMNS($B$1:D94)),"")</f>
        <v/>
      </c>
      <c r="E242" s="70" t="str" cm="1">
        <f t="array" ref="E242">IFERROR(INDEX($B$12:$H$111,(SMALL(IF(INDEX($B$12:$H$111,,$A$149)=$A$146,MATCH(ROW($B$12:$B$111),ROW($B$12:$B$111)),""),ROWS($B$1:E94))),COLUMNS($B$1:E94)),"")</f>
        <v/>
      </c>
      <c r="F242" s="70" t="str" cm="1">
        <f t="array" ref="F242">IFERROR(INDEX($B$12:$H$111,(SMALL(IF(INDEX($B$12:$H$111,,$A$149)=$A$146,MATCH(ROW($B$12:$B$111),ROW($B$12:$B$111)),""),ROWS($B$1:F94))),COLUMNS($B$1:F94)),"")</f>
        <v/>
      </c>
      <c r="G242" s="70" t="str" cm="1">
        <f t="array" ref="G242">IFERROR(INDEX($B$12:$H$111,(SMALL(IF(INDEX($B$12:$H$111,,$A$149)=$A$146,MATCH(ROW($B$12:$B$111),ROW($B$12:$B$111)),""),ROWS($B$1:G94))),COLUMNS($B$1:G94)),"")</f>
        <v/>
      </c>
      <c r="H242" s="70" t="str" cm="1">
        <f t="array" ref="H242">IFERROR(INDEX($B$12:$H$111,(SMALL(IF(INDEX($B$12:$H$111,,$A$149)=$A$146,MATCH(ROW($B$12:$B$111),ROW($B$12:$B$111)),""),ROWS($B$1:H94))),COLUMNS($B$1:H94)),"")</f>
        <v/>
      </c>
      <c r="I242" s="70"/>
      <c r="J242" s="70"/>
      <c r="K242" s="146" t="str" cm="1">
        <f t="array" ref="K242">IFERROR(INDEX($K$12:$M$111,(SMALL(IF(INDEX($K$12:$M$111,,$A$149)=$A$146,MATCH(ROW($K$12:$K$111),ROW($K$12:$K$111)),""),ROWS($B$1:B94))),COLUMNS($B$1:B94)),"")</f>
        <v/>
      </c>
      <c r="L242" s="146" t="str" cm="1">
        <f t="array" ref="L242">IFERROR(INDEX($K$12:$M$111,(SMALL(IF(INDEX($K$12:$M$111,,$A$149)=$A$146,MATCH(ROW($K$12:$K$111),ROW($K$12:$K$111)),""),ROWS($B$1:C94))),COLUMNS($B$1:C94)),"")</f>
        <v/>
      </c>
      <c r="M242" s="146" t="str" cm="1">
        <f t="array" ref="M242">IFERROR(INDEX($K$12:$M$111,(SMALL(IF(INDEX($K$12:$M$111,,$A$149)=$A$146,MATCH(ROW($K$12:$K$111),ROW($K$12:$K$111)),""),ROWS($B$1:D94))),COLUMNS($B$1:D94)),"")</f>
        <v/>
      </c>
      <c r="P242" s="70" t="str" cm="1">
        <f t="array" ref="P242">IFERROR(INDEX($P$12:$R$111,(SMALL(IF(INDEX($P$12:$R$111,,$A$149)=$A$146,MATCH(ROW($P$12:$P$111),ROW($P$12:$P$111)),""),ROWS($B$1:B94))),COLUMNS($B$1:B94)),"")</f>
        <v/>
      </c>
      <c r="Q242" s="70" t="str" cm="1">
        <f t="array" ref="Q242">IFERROR(INDEX($P$12:$R$111,(SMALL(IF(INDEX($P$12:$R$111,,$A$149)=$A$146,MATCH(ROW($P$12:$P$111),ROW($P$12:$P$111)),""),ROWS($B$1:C94))),COLUMNS($B$1:C94)),"")</f>
        <v/>
      </c>
      <c r="R242" s="70" t="str" cm="1">
        <f t="array" ref="R242">IFERROR(INDEX($P$12:$R$111,(SMALL(IF(INDEX($P$12:$R$111,,$A$149)=$A$146,MATCH(ROW($P$12:$P$111),ROW($P$12:$P$111)),""),ROWS($B$1:D94))),COLUMNS($B$1:D94)),"")</f>
        <v/>
      </c>
    </row>
    <row r="243" spans="1:18" x14ac:dyDescent="0.3">
      <c r="A243">
        <v>95</v>
      </c>
      <c r="B243" s="70" t="str" cm="1">
        <f t="array" ref="B243">IFERROR(INDEX($B$12:$H$111,(SMALL(IF(INDEX($B$12:$H$111,,$A$149)=$A$146,MATCH(ROW($B$12:$B$111),ROW($B$12:$B$111)),""),ROWS($B$1:B95))),COLUMNS($B$1:B95)),"")</f>
        <v/>
      </c>
      <c r="C243" s="70" t="str" cm="1">
        <f t="array" ref="C243">IFERROR(INDEX($B$12:$H$111,(SMALL(IF(INDEX($B$12:$H$111,,$A$149)=$A$146,MATCH(ROW($B$12:$B$111),ROW($B$12:$B$111)),""),ROWS($B$1:C95))),COLUMNS($B$1:C95)),"")</f>
        <v/>
      </c>
      <c r="D243" s="70" t="str" cm="1">
        <f t="array" ref="D243">IFERROR(INDEX($B$12:$H$111,(SMALL(IF(INDEX($B$12:$H$111,,$A$149)=$A$146,MATCH(ROW($B$12:$B$111),ROW($B$12:$B$111)),""),ROWS($B$1:D95))),COLUMNS($B$1:D95)),"")</f>
        <v/>
      </c>
      <c r="E243" s="70" t="str" cm="1">
        <f t="array" ref="E243">IFERROR(INDEX($B$12:$H$111,(SMALL(IF(INDEX($B$12:$H$111,,$A$149)=$A$146,MATCH(ROW($B$12:$B$111),ROW($B$12:$B$111)),""),ROWS($B$1:E95))),COLUMNS($B$1:E95)),"")</f>
        <v/>
      </c>
      <c r="F243" s="70" t="str" cm="1">
        <f t="array" ref="F243">IFERROR(INDEX($B$12:$H$111,(SMALL(IF(INDEX($B$12:$H$111,,$A$149)=$A$146,MATCH(ROW($B$12:$B$111),ROW($B$12:$B$111)),""),ROWS($B$1:F95))),COLUMNS($B$1:F95)),"")</f>
        <v/>
      </c>
      <c r="G243" s="70" t="str" cm="1">
        <f t="array" ref="G243">IFERROR(INDEX($B$12:$H$111,(SMALL(IF(INDEX($B$12:$H$111,,$A$149)=$A$146,MATCH(ROW($B$12:$B$111),ROW($B$12:$B$111)),""),ROWS($B$1:G95))),COLUMNS($B$1:G95)),"")</f>
        <v/>
      </c>
      <c r="H243" s="70" t="str" cm="1">
        <f t="array" ref="H243">IFERROR(INDEX($B$12:$H$111,(SMALL(IF(INDEX($B$12:$H$111,,$A$149)=$A$146,MATCH(ROW($B$12:$B$111),ROW($B$12:$B$111)),""),ROWS($B$1:H95))),COLUMNS($B$1:H95)),"")</f>
        <v/>
      </c>
      <c r="I243" s="70"/>
      <c r="J243" s="70"/>
      <c r="K243" s="146" t="str" cm="1">
        <f t="array" ref="K243">IFERROR(INDEX($K$12:$M$111,(SMALL(IF(INDEX($K$12:$M$111,,$A$149)=$A$146,MATCH(ROW($K$12:$K$111),ROW($K$12:$K$111)),""),ROWS($B$1:B95))),COLUMNS($B$1:B95)),"")</f>
        <v/>
      </c>
      <c r="L243" s="146" t="str" cm="1">
        <f t="array" ref="L243">IFERROR(INDEX($K$12:$M$111,(SMALL(IF(INDEX($K$12:$M$111,,$A$149)=$A$146,MATCH(ROW($K$12:$K$111),ROW($K$12:$K$111)),""),ROWS($B$1:C95))),COLUMNS($B$1:C95)),"")</f>
        <v/>
      </c>
      <c r="M243" s="146" t="str" cm="1">
        <f t="array" ref="M243">IFERROR(INDEX($K$12:$M$111,(SMALL(IF(INDEX($K$12:$M$111,,$A$149)=$A$146,MATCH(ROW($K$12:$K$111),ROW($K$12:$K$111)),""),ROWS($B$1:D95))),COLUMNS($B$1:D95)),"")</f>
        <v/>
      </c>
      <c r="P243" s="70" t="str" cm="1">
        <f t="array" ref="P243">IFERROR(INDEX($P$12:$R$111,(SMALL(IF(INDEX($P$12:$R$111,,$A$149)=$A$146,MATCH(ROW($P$12:$P$111),ROW($P$12:$P$111)),""),ROWS($B$1:B95))),COLUMNS($B$1:B95)),"")</f>
        <v/>
      </c>
      <c r="Q243" s="70" t="str" cm="1">
        <f t="array" ref="Q243">IFERROR(INDEX($P$12:$R$111,(SMALL(IF(INDEX($P$12:$R$111,,$A$149)=$A$146,MATCH(ROW($P$12:$P$111),ROW($P$12:$P$111)),""),ROWS($B$1:C95))),COLUMNS($B$1:C95)),"")</f>
        <v/>
      </c>
      <c r="R243" s="70" t="str" cm="1">
        <f t="array" ref="R243">IFERROR(INDEX($P$12:$R$111,(SMALL(IF(INDEX($P$12:$R$111,,$A$149)=$A$146,MATCH(ROW($P$12:$P$111),ROW($P$12:$P$111)),""),ROWS($B$1:D95))),COLUMNS($B$1:D95)),"")</f>
        <v/>
      </c>
    </row>
    <row r="244" spans="1:18" x14ac:dyDescent="0.3">
      <c r="A244">
        <v>96</v>
      </c>
      <c r="B244" s="70" t="str" cm="1">
        <f t="array" ref="B244">IFERROR(INDEX($B$12:$H$111,(SMALL(IF(INDEX($B$12:$H$111,,$A$149)=$A$146,MATCH(ROW($B$12:$B$111),ROW($B$12:$B$111)),""),ROWS($B$1:B96))),COLUMNS($B$1:B96)),"")</f>
        <v/>
      </c>
      <c r="C244" s="70" t="str" cm="1">
        <f t="array" ref="C244">IFERROR(INDEX($B$12:$H$111,(SMALL(IF(INDEX($B$12:$H$111,,$A$149)=$A$146,MATCH(ROW($B$12:$B$111),ROW($B$12:$B$111)),""),ROWS($B$1:C96))),COLUMNS($B$1:C96)),"")</f>
        <v/>
      </c>
      <c r="D244" s="70" t="str" cm="1">
        <f t="array" ref="D244">IFERROR(INDEX($B$12:$H$111,(SMALL(IF(INDEX($B$12:$H$111,,$A$149)=$A$146,MATCH(ROW($B$12:$B$111),ROW($B$12:$B$111)),""),ROWS($B$1:D96))),COLUMNS($B$1:D96)),"")</f>
        <v/>
      </c>
      <c r="E244" s="70" t="str" cm="1">
        <f t="array" ref="E244">IFERROR(INDEX($B$12:$H$111,(SMALL(IF(INDEX($B$12:$H$111,,$A$149)=$A$146,MATCH(ROW($B$12:$B$111),ROW($B$12:$B$111)),""),ROWS($B$1:E96))),COLUMNS($B$1:E96)),"")</f>
        <v/>
      </c>
      <c r="F244" s="70" t="str" cm="1">
        <f t="array" ref="F244">IFERROR(INDEX($B$12:$H$111,(SMALL(IF(INDEX($B$12:$H$111,,$A$149)=$A$146,MATCH(ROW($B$12:$B$111),ROW($B$12:$B$111)),""),ROWS($B$1:F96))),COLUMNS($B$1:F96)),"")</f>
        <v/>
      </c>
      <c r="G244" s="70" t="str" cm="1">
        <f t="array" ref="G244">IFERROR(INDEX($B$12:$H$111,(SMALL(IF(INDEX($B$12:$H$111,,$A$149)=$A$146,MATCH(ROW($B$12:$B$111),ROW($B$12:$B$111)),""),ROWS($B$1:G96))),COLUMNS($B$1:G96)),"")</f>
        <v/>
      </c>
      <c r="H244" s="70" t="str" cm="1">
        <f t="array" ref="H244">IFERROR(INDEX($B$12:$H$111,(SMALL(IF(INDEX($B$12:$H$111,,$A$149)=$A$146,MATCH(ROW($B$12:$B$111),ROW($B$12:$B$111)),""),ROWS($B$1:H96))),COLUMNS($B$1:H96)),"")</f>
        <v/>
      </c>
      <c r="I244" s="70"/>
      <c r="J244" s="70"/>
      <c r="K244" s="146" t="str" cm="1">
        <f t="array" ref="K244">IFERROR(INDEX($K$12:$M$111,(SMALL(IF(INDEX($K$12:$M$111,,$A$149)=$A$146,MATCH(ROW($K$12:$K$111),ROW($K$12:$K$111)),""),ROWS($B$1:B96))),COLUMNS($B$1:B96)),"")</f>
        <v/>
      </c>
      <c r="L244" s="146" t="str" cm="1">
        <f t="array" ref="L244">IFERROR(INDEX($K$12:$M$111,(SMALL(IF(INDEX($K$12:$M$111,,$A$149)=$A$146,MATCH(ROW($K$12:$K$111),ROW($K$12:$K$111)),""),ROWS($B$1:C96))),COLUMNS($B$1:C96)),"")</f>
        <v/>
      </c>
      <c r="M244" s="146" t="str" cm="1">
        <f t="array" ref="M244">IFERROR(INDEX($K$12:$M$111,(SMALL(IF(INDEX($K$12:$M$111,,$A$149)=$A$146,MATCH(ROW($K$12:$K$111),ROW($K$12:$K$111)),""),ROWS($B$1:D96))),COLUMNS($B$1:D96)),"")</f>
        <v/>
      </c>
      <c r="P244" s="70" t="str" cm="1">
        <f t="array" ref="P244">IFERROR(INDEX($P$12:$R$111,(SMALL(IF(INDEX($P$12:$R$111,,$A$149)=$A$146,MATCH(ROW($P$12:$P$111),ROW($P$12:$P$111)),""),ROWS($B$1:B96))),COLUMNS($B$1:B96)),"")</f>
        <v/>
      </c>
      <c r="Q244" s="70" t="str" cm="1">
        <f t="array" ref="Q244">IFERROR(INDEX($P$12:$R$111,(SMALL(IF(INDEX($P$12:$R$111,,$A$149)=$A$146,MATCH(ROW($P$12:$P$111),ROW($P$12:$P$111)),""),ROWS($B$1:C96))),COLUMNS($B$1:C96)),"")</f>
        <v/>
      </c>
      <c r="R244" s="70" t="str" cm="1">
        <f t="array" ref="R244">IFERROR(INDEX($P$12:$R$111,(SMALL(IF(INDEX($P$12:$R$111,,$A$149)=$A$146,MATCH(ROW($P$12:$P$111),ROW($P$12:$P$111)),""),ROWS($B$1:D96))),COLUMNS($B$1:D96)),"")</f>
        <v/>
      </c>
    </row>
    <row r="245" spans="1:18" x14ac:dyDescent="0.3">
      <c r="A245">
        <v>97</v>
      </c>
      <c r="B245" s="70" t="str" cm="1">
        <f t="array" ref="B245">IFERROR(INDEX($B$12:$H$111,(SMALL(IF(INDEX($B$12:$H$111,,$A$149)=$A$146,MATCH(ROW($B$12:$B$111),ROW($B$12:$B$111)),""),ROWS($B$1:B97))),COLUMNS($B$1:B97)),"")</f>
        <v/>
      </c>
      <c r="C245" s="70" t="str" cm="1">
        <f t="array" ref="C245">IFERROR(INDEX($B$12:$H$111,(SMALL(IF(INDEX($B$12:$H$111,,$A$149)=$A$146,MATCH(ROW($B$12:$B$111),ROW($B$12:$B$111)),""),ROWS($B$1:C97))),COLUMNS($B$1:C97)),"")</f>
        <v/>
      </c>
      <c r="D245" s="70" t="str" cm="1">
        <f t="array" ref="D245">IFERROR(INDEX($B$12:$H$111,(SMALL(IF(INDEX($B$12:$H$111,,$A$149)=$A$146,MATCH(ROW($B$12:$B$111),ROW($B$12:$B$111)),""),ROWS($B$1:D97))),COLUMNS($B$1:D97)),"")</f>
        <v/>
      </c>
      <c r="E245" s="70" t="str" cm="1">
        <f t="array" ref="E245">IFERROR(INDEX($B$12:$H$111,(SMALL(IF(INDEX($B$12:$H$111,,$A$149)=$A$146,MATCH(ROW($B$12:$B$111),ROW($B$12:$B$111)),""),ROWS($B$1:E97))),COLUMNS($B$1:E97)),"")</f>
        <v/>
      </c>
      <c r="F245" s="70" t="str" cm="1">
        <f t="array" ref="F245">IFERROR(INDEX($B$12:$H$111,(SMALL(IF(INDEX($B$12:$H$111,,$A$149)=$A$146,MATCH(ROW($B$12:$B$111),ROW($B$12:$B$111)),""),ROWS($B$1:F97))),COLUMNS($B$1:F97)),"")</f>
        <v/>
      </c>
      <c r="G245" s="70" t="str" cm="1">
        <f t="array" ref="G245">IFERROR(INDEX($B$12:$H$111,(SMALL(IF(INDEX($B$12:$H$111,,$A$149)=$A$146,MATCH(ROW($B$12:$B$111),ROW($B$12:$B$111)),""),ROWS($B$1:G97))),COLUMNS($B$1:G97)),"")</f>
        <v/>
      </c>
      <c r="H245" s="70" t="str" cm="1">
        <f t="array" ref="H245">IFERROR(INDEX($B$12:$H$111,(SMALL(IF(INDEX($B$12:$H$111,,$A$149)=$A$146,MATCH(ROW($B$12:$B$111),ROW($B$12:$B$111)),""),ROWS($B$1:H97))),COLUMNS($B$1:H97)),"")</f>
        <v/>
      </c>
      <c r="I245" s="70"/>
      <c r="J245" s="70"/>
      <c r="K245" s="146" t="str" cm="1">
        <f t="array" ref="K245">IFERROR(INDEX($K$12:$M$111,(SMALL(IF(INDEX($K$12:$M$111,,$A$149)=$A$146,MATCH(ROW($K$12:$K$111),ROW($K$12:$K$111)),""),ROWS($B$1:B97))),COLUMNS($B$1:B97)),"")</f>
        <v/>
      </c>
      <c r="L245" s="146" t="str" cm="1">
        <f t="array" ref="L245">IFERROR(INDEX($K$12:$M$111,(SMALL(IF(INDEX($K$12:$M$111,,$A$149)=$A$146,MATCH(ROW($K$12:$K$111),ROW($K$12:$K$111)),""),ROWS($B$1:C97))),COLUMNS($B$1:C97)),"")</f>
        <v/>
      </c>
      <c r="M245" s="146" t="str" cm="1">
        <f t="array" ref="M245">IFERROR(INDEX($K$12:$M$111,(SMALL(IF(INDEX($K$12:$M$111,,$A$149)=$A$146,MATCH(ROW($K$12:$K$111),ROW($K$12:$K$111)),""),ROWS($B$1:D97))),COLUMNS($B$1:D97)),"")</f>
        <v/>
      </c>
      <c r="P245" s="70" t="str" cm="1">
        <f t="array" ref="P245">IFERROR(INDEX($P$12:$R$111,(SMALL(IF(INDEX($P$12:$R$111,,$A$149)=$A$146,MATCH(ROW($P$12:$P$111),ROW($P$12:$P$111)),""),ROWS($B$1:B97))),COLUMNS($B$1:B97)),"")</f>
        <v/>
      </c>
      <c r="Q245" s="70" t="str" cm="1">
        <f t="array" ref="Q245">IFERROR(INDEX($P$12:$R$111,(SMALL(IF(INDEX($P$12:$R$111,,$A$149)=$A$146,MATCH(ROW($P$12:$P$111),ROW($P$12:$P$111)),""),ROWS($B$1:C97))),COLUMNS($B$1:C97)),"")</f>
        <v/>
      </c>
      <c r="R245" s="70" t="str" cm="1">
        <f t="array" ref="R245">IFERROR(INDEX($P$12:$R$111,(SMALL(IF(INDEX($P$12:$R$111,,$A$149)=$A$146,MATCH(ROW($P$12:$P$111),ROW($P$12:$P$111)),""),ROWS($B$1:D97))),COLUMNS($B$1:D97)),"")</f>
        <v/>
      </c>
    </row>
    <row r="246" spans="1:18" x14ac:dyDescent="0.3">
      <c r="A246">
        <v>98</v>
      </c>
      <c r="B246" s="70" t="str" cm="1">
        <f t="array" ref="B246">IFERROR(INDEX($B$12:$H$111,(SMALL(IF(INDEX($B$12:$H$111,,$A$149)=$A$146,MATCH(ROW($B$12:$B$111),ROW($B$12:$B$111)),""),ROWS($B$1:B98))),COLUMNS($B$1:B98)),"")</f>
        <v/>
      </c>
      <c r="C246" s="70" t="str" cm="1">
        <f t="array" ref="C246">IFERROR(INDEX($B$12:$H$111,(SMALL(IF(INDEX($B$12:$H$111,,$A$149)=$A$146,MATCH(ROW($B$12:$B$111),ROW($B$12:$B$111)),""),ROWS($B$1:C98))),COLUMNS($B$1:C98)),"")</f>
        <v/>
      </c>
      <c r="D246" s="70" t="str" cm="1">
        <f t="array" ref="D246">IFERROR(INDEX($B$12:$H$111,(SMALL(IF(INDEX($B$12:$H$111,,$A$149)=$A$146,MATCH(ROW($B$12:$B$111),ROW($B$12:$B$111)),""),ROWS($B$1:D98))),COLUMNS($B$1:D98)),"")</f>
        <v/>
      </c>
      <c r="E246" s="70" t="str" cm="1">
        <f t="array" ref="E246">IFERROR(INDEX($B$12:$H$111,(SMALL(IF(INDEX($B$12:$H$111,,$A$149)=$A$146,MATCH(ROW($B$12:$B$111),ROW($B$12:$B$111)),""),ROWS($B$1:E98))),COLUMNS($B$1:E98)),"")</f>
        <v/>
      </c>
      <c r="F246" s="70" t="str" cm="1">
        <f t="array" ref="F246">IFERROR(INDEX($B$12:$H$111,(SMALL(IF(INDEX($B$12:$H$111,,$A$149)=$A$146,MATCH(ROW($B$12:$B$111),ROW($B$12:$B$111)),""),ROWS($B$1:F98))),COLUMNS($B$1:F98)),"")</f>
        <v/>
      </c>
      <c r="G246" s="70" t="str" cm="1">
        <f t="array" ref="G246">IFERROR(INDEX($B$12:$H$111,(SMALL(IF(INDEX($B$12:$H$111,,$A$149)=$A$146,MATCH(ROW($B$12:$B$111),ROW($B$12:$B$111)),""),ROWS($B$1:G98))),COLUMNS($B$1:G98)),"")</f>
        <v/>
      </c>
      <c r="H246" s="70" t="str" cm="1">
        <f t="array" ref="H246">IFERROR(INDEX($B$12:$H$111,(SMALL(IF(INDEX($B$12:$H$111,,$A$149)=$A$146,MATCH(ROW($B$12:$B$111),ROW($B$12:$B$111)),""),ROWS($B$1:H98))),COLUMNS($B$1:H98)),"")</f>
        <v/>
      </c>
      <c r="I246" s="70"/>
      <c r="J246" s="70"/>
      <c r="K246" s="146" t="str" cm="1">
        <f t="array" ref="K246">IFERROR(INDEX($K$12:$M$111,(SMALL(IF(INDEX($K$12:$M$111,,$A$149)=$A$146,MATCH(ROW($K$12:$K$111),ROW($K$12:$K$111)),""),ROWS($B$1:B98))),COLUMNS($B$1:B98)),"")</f>
        <v/>
      </c>
      <c r="L246" s="146" t="str" cm="1">
        <f t="array" ref="L246">IFERROR(INDEX($K$12:$M$111,(SMALL(IF(INDEX($K$12:$M$111,,$A$149)=$A$146,MATCH(ROW($K$12:$K$111),ROW($K$12:$K$111)),""),ROWS($B$1:C98))),COLUMNS($B$1:C98)),"")</f>
        <v/>
      </c>
      <c r="M246" s="146" t="str" cm="1">
        <f t="array" ref="M246">IFERROR(INDEX($K$12:$M$111,(SMALL(IF(INDEX($K$12:$M$111,,$A$149)=$A$146,MATCH(ROW($K$12:$K$111),ROW($K$12:$K$111)),""),ROWS($B$1:D98))),COLUMNS($B$1:D98)),"")</f>
        <v/>
      </c>
      <c r="P246" s="70" t="str" cm="1">
        <f t="array" ref="P246">IFERROR(INDEX($P$12:$R$111,(SMALL(IF(INDEX($P$12:$R$111,,$A$149)=$A$146,MATCH(ROW($P$12:$P$111),ROW($P$12:$P$111)),""),ROWS($B$1:B98))),COLUMNS($B$1:B98)),"")</f>
        <v/>
      </c>
      <c r="Q246" s="70" t="str" cm="1">
        <f t="array" ref="Q246">IFERROR(INDEX($P$12:$R$111,(SMALL(IF(INDEX($P$12:$R$111,,$A$149)=$A$146,MATCH(ROW($P$12:$P$111),ROW($P$12:$P$111)),""),ROWS($B$1:C98))),COLUMNS($B$1:C98)),"")</f>
        <v/>
      </c>
      <c r="R246" s="70" t="str" cm="1">
        <f t="array" ref="R246">IFERROR(INDEX($P$12:$R$111,(SMALL(IF(INDEX($P$12:$R$111,,$A$149)=$A$146,MATCH(ROW($P$12:$P$111),ROW($P$12:$P$111)),""),ROWS($B$1:D98))),COLUMNS($B$1:D98)),"")</f>
        <v/>
      </c>
    </row>
    <row r="247" spans="1:18" x14ac:dyDescent="0.3">
      <c r="A247">
        <v>99</v>
      </c>
      <c r="B247" s="70" t="str" cm="1">
        <f t="array" ref="B247">IFERROR(INDEX($B$12:$H$111,(SMALL(IF(INDEX($B$12:$H$111,,$A$149)=$A$146,MATCH(ROW($B$12:$B$111),ROW($B$12:$B$111)),""),ROWS($B$1:B99))),COLUMNS($B$1:B99)),"")</f>
        <v/>
      </c>
      <c r="C247" s="70" t="str" cm="1">
        <f t="array" ref="C247">IFERROR(INDEX($B$12:$H$111,(SMALL(IF(INDEX($B$12:$H$111,,$A$149)=$A$146,MATCH(ROW($B$12:$B$111),ROW($B$12:$B$111)),""),ROWS($B$1:C99))),COLUMNS($B$1:C99)),"")</f>
        <v/>
      </c>
      <c r="D247" s="70" t="str" cm="1">
        <f t="array" ref="D247">IFERROR(INDEX($B$12:$H$111,(SMALL(IF(INDEX($B$12:$H$111,,$A$149)=$A$146,MATCH(ROW($B$12:$B$111),ROW($B$12:$B$111)),""),ROWS($B$1:D99))),COLUMNS($B$1:D99)),"")</f>
        <v/>
      </c>
      <c r="E247" s="70" t="str" cm="1">
        <f t="array" ref="E247">IFERROR(INDEX($B$12:$H$111,(SMALL(IF(INDEX($B$12:$H$111,,$A$149)=$A$146,MATCH(ROW($B$12:$B$111),ROW($B$12:$B$111)),""),ROWS($B$1:E99))),COLUMNS($B$1:E99)),"")</f>
        <v/>
      </c>
      <c r="F247" s="70" t="str" cm="1">
        <f t="array" ref="F247">IFERROR(INDEX($B$12:$H$111,(SMALL(IF(INDEX($B$12:$H$111,,$A$149)=$A$146,MATCH(ROW($B$12:$B$111),ROW($B$12:$B$111)),""),ROWS($B$1:F99))),COLUMNS($B$1:F99)),"")</f>
        <v/>
      </c>
      <c r="G247" s="70" t="str" cm="1">
        <f t="array" ref="G247">IFERROR(INDEX($B$12:$H$111,(SMALL(IF(INDEX($B$12:$H$111,,$A$149)=$A$146,MATCH(ROW($B$12:$B$111),ROW($B$12:$B$111)),""),ROWS($B$1:G99))),COLUMNS($B$1:G99)),"")</f>
        <v/>
      </c>
      <c r="H247" s="70" t="str" cm="1">
        <f t="array" ref="H247">IFERROR(INDEX($B$12:$H$111,(SMALL(IF(INDEX($B$12:$H$111,,$A$149)=$A$146,MATCH(ROW($B$12:$B$111),ROW($B$12:$B$111)),""),ROWS($B$1:H99))),COLUMNS($B$1:H99)),"")</f>
        <v/>
      </c>
      <c r="I247" s="70"/>
      <c r="J247" s="70"/>
      <c r="K247" s="146" t="str" cm="1">
        <f t="array" ref="K247">IFERROR(INDEX($K$12:$M$111,(SMALL(IF(INDEX($K$12:$M$111,,$A$149)=$A$146,MATCH(ROW($K$12:$K$111),ROW($K$12:$K$111)),""),ROWS($B$1:B99))),COLUMNS($B$1:B99)),"")</f>
        <v/>
      </c>
      <c r="L247" s="146" t="str" cm="1">
        <f t="array" ref="L247">IFERROR(INDEX($K$12:$M$111,(SMALL(IF(INDEX($K$12:$M$111,,$A$149)=$A$146,MATCH(ROW($K$12:$K$111),ROW($K$12:$K$111)),""),ROWS($B$1:C99))),COLUMNS($B$1:C99)),"")</f>
        <v/>
      </c>
      <c r="M247" s="146" t="str" cm="1">
        <f t="array" ref="M247">IFERROR(INDEX($K$12:$M$111,(SMALL(IF(INDEX($K$12:$M$111,,$A$149)=$A$146,MATCH(ROW($K$12:$K$111),ROW($K$12:$K$111)),""),ROWS($B$1:D99))),COLUMNS($B$1:D99)),"")</f>
        <v/>
      </c>
      <c r="P247" s="70" t="str" cm="1">
        <f t="array" ref="P247">IFERROR(INDEX($P$12:$R$111,(SMALL(IF(INDEX($P$12:$R$111,,$A$149)=$A$146,MATCH(ROW($P$12:$P$111),ROW($P$12:$P$111)),""),ROWS($B$1:B99))),COLUMNS($B$1:B99)),"")</f>
        <v/>
      </c>
      <c r="Q247" s="70" t="str" cm="1">
        <f t="array" ref="Q247">IFERROR(INDEX($P$12:$R$111,(SMALL(IF(INDEX($P$12:$R$111,,$A$149)=$A$146,MATCH(ROW($P$12:$P$111),ROW($P$12:$P$111)),""),ROWS($B$1:C99))),COLUMNS($B$1:C99)),"")</f>
        <v/>
      </c>
      <c r="R247" s="70" t="str" cm="1">
        <f t="array" ref="R247">IFERROR(INDEX($P$12:$R$111,(SMALL(IF(INDEX($P$12:$R$111,,$A$149)=$A$146,MATCH(ROW($P$12:$P$111),ROW($P$12:$P$111)),""),ROWS($B$1:D99))),COLUMNS($B$1:D99)),"")</f>
        <v/>
      </c>
    </row>
    <row r="248" spans="1:18" x14ac:dyDescent="0.3">
      <c r="A248">
        <v>100</v>
      </c>
      <c r="B248" s="70" t="str" cm="1">
        <f t="array" ref="B248">IFERROR(INDEX($B$12:$H$111,(SMALL(IF(INDEX($B$12:$H$111,,$A$149)=$A$146,MATCH(ROW($B$12:$B$111),ROW($B$12:$B$111)),""),ROWS($B$1:B100))),COLUMNS($B$1:B100)),"")</f>
        <v/>
      </c>
      <c r="C248" s="70" t="str" cm="1">
        <f t="array" ref="C248">IFERROR(INDEX($B$12:$H$111,(SMALL(IF(INDEX($B$12:$H$111,,$A$149)=$A$146,MATCH(ROW($B$12:$B$111),ROW($B$12:$B$111)),""),ROWS($B$1:C100))),COLUMNS($B$1:C100)),"")</f>
        <v/>
      </c>
      <c r="D248" s="70" t="str" cm="1">
        <f t="array" ref="D248">IFERROR(INDEX($B$12:$H$111,(SMALL(IF(INDEX($B$12:$H$111,,$A$149)=$A$146,MATCH(ROW($B$12:$B$111),ROW($B$12:$B$111)),""),ROWS($B$1:D100))),COLUMNS($B$1:D100)),"")</f>
        <v/>
      </c>
      <c r="E248" s="70" t="str" cm="1">
        <f t="array" ref="E248">IFERROR(INDEX($B$12:$H$111,(SMALL(IF(INDEX($B$12:$H$111,,$A$149)=$A$146,MATCH(ROW($B$12:$B$111),ROW($B$12:$B$111)),""),ROWS($B$1:E100))),COLUMNS($B$1:E100)),"")</f>
        <v/>
      </c>
      <c r="F248" s="70" t="str" cm="1">
        <f t="array" ref="F248">IFERROR(INDEX($B$12:$H$111,(SMALL(IF(INDEX($B$12:$H$111,,$A$149)=$A$146,MATCH(ROW($B$12:$B$111),ROW($B$12:$B$111)),""),ROWS($B$1:F100))),COLUMNS($B$1:F100)),"")</f>
        <v/>
      </c>
      <c r="G248" s="70" t="str" cm="1">
        <f t="array" ref="G248">IFERROR(INDEX($B$12:$H$111,(SMALL(IF(INDEX($B$12:$H$111,,$A$149)=$A$146,MATCH(ROW($B$12:$B$111),ROW($B$12:$B$111)),""),ROWS($B$1:G100))),COLUMNS($B$1:G100)),"")</f>
        <v/>
      </c>
      <c r="H248" s="70" t="str" cm="1">
        <f t="array" ref="H248">IFERROR(INDEX($B$12:$H$111,(SMALL(IF(INDEX($B$12:$H$111,,$A$149)=$A$146,MATCH(ROW($B$12:$B$111),ROW($B$12:$B$111)),""),ROWS($B$1:H100))),COLUMNS($B$1:H100)),"")</f>
        <v/>
      </c>
      <c r="I248" s="70"/>
      <c r="J248" s="70"/>
      <c r="K248" s="146" t="str" cm="1">
        <f t="array" ref="K248">IFERROR(INDEX($K$12:$M$111,(SMALL(IF(INDEX($K$12:$M$111,,$A$149)=$A$146,MATCH(ROW($K$12:$K$111),ROW($K$12:$K$111)),""),ROWS($B$1:B100))),COLUMNS($B$1:B100)),"")</f>
        <v/>
      </c>
      <c r="L248" s="146" t="str" cm="1">
        <f t="array" ref="L248">IFERROR(INDEX($K$12:$M$111,(SMALL(IF(INDEX($K$12:$M$111,,$A$149)=$A$146,MATCH(ROW($K$12:$K$111),ROW($K$12:$K$111)),""),ROWS($B$1:C100))),COLUMNS($B$1:C100)),"")</f>
        <v/>
      </c>
      <c r="M248" s="146" t="str" cm="1">
        <f t="array" ref="M248">IFERROR(INDEX($K$12:$M$111,(SMALL(IF(INDEX($K$12:$M$111,,$A$149)=$A$146,MATCH(ROW($K$12:$K$111),ROW($K$12:$K$111)),""),ROWS($B$1:D100))),COLUMNS($B$1:D100)),"")</f>
        <v/>
      </c>
      <c r="P248" s="70" t="str" cm="1">
        <f t="array" ref="P248">IFERROR(INDEX($P$12:$R$111,(SMALL(IF(INDEX($P$12:$R$111,,$A$149)=$A$146,MATCH(ROW($P$12:$P$111),ROW($P$12:$P$111)),""),ROWS($B$1:B100))),COLUMNS($B$1:B100)),"")</f>
        <v/>
      </c>
      <c r="Q248" s="70" t="str" cm="1">
        <f t="array" ref="Q248">IFERROR(INDEX($P$12:$R$111,(SMALL(IF(INDEX($P$12:$R$111,,$A$149)=$A$146,MATCH(ROW($P$12:$P$111),ROW($P$12:$P$111)),""),ROWS($B$1:C100))),COLUMNS($B$1:C100)),"")</f>
        <v/>
      </c>
      <c r="R248" s="70" t="str" cm="1">
        <f t="array" ref="R248">IFERROR(INDEX($P$12:$R$111,(SMALL(IF(INDEX($P$12:$R$111,,$A$149)=$A$146,MATCH(ROW($P$12:$P$111),ROW($P$12:$P$111)),""),ROWS($B$1:D100))),COLUMNS($B$1:D100)),"")</f>
        <v/>
      </c>
    </row>
    <row r="249" spans="1:18" x14ac:dyDescent="0.3">
      <c r="A249">
        <v>101</v>
      </c>
      <c r="B249" s="70" t="str" cm="1">
        <f t="array" ref="B249">IFERROR(INDEX($B$12:$H$111,(SMALL(IF(INDEX($B$12:$H$111,,$A$149)=$A$146,MATCH(ROW($B$12:$B$111),ROW($B$12:$B$111)),""),ROWS($B$1:B101))),COLUMNS($B$1:B101)),"")</f>
        <v/>
      </c>
      <c r="C249" s="70" t="str" cm="1">
        <f t="array" ref="C249">IFERROR(INDEX($B$12:$H$111,(SMALL(IF(INDEX($B$12:$H$111,,$A$149)=$A$146,MATCH(ROW($B$12:$B$111),ROW($B$12:$B$111)),""),ROWS($B$1:C101))),COLUMNS($B$1:C101)),"")</f>
        <v/>
      </c>
      <c r="D249" s="70" t="str" cm="1">
        <f t="array" ref="D249">IFERROR(INDEX($B$12:$H$111,(SMALL(IF(INDEX($B$12:$H$111,,$A$149)=$A$146,MATCH(ROW($B$12:$B$111),ROW($B$12:$B$111)),""),ROWS($B$1:D101))),COLUMNS($B$1:D101)),"")</f>
        <v/>
      </c>
      <c r="E249" s="70" t="str" cm="1">
        <f t="array" ref="E249">IFERROR(INDEX($B$12:$H$111,(SMALL(IF(INDEX($B$12:$H$111,,$A$149)=$A$146,MATCH(ROW($B$12:$B$111),ROW($B$12:$B$111)),""),ROWS($B$1:E101))),COLUMNS($B$1:E101)),"")</f>
        <v/>
      </c>
      <c r="F249" s="70" t="str" cm="1">
        <f t="array" ref="F249">IFERROR(INDEX($B$12:$H$111,(SMALL(IF(INDEX($B$12:$H$111,,$A$149)=$A$146,MATCH(ROW($B$12:$B$111),ROW($B$12:$B$111)),""),ROWS($B$1:F101))),COLUMNS($B$1:F101)),"")</f>
        <v/>
      </c>
      <c r="G249" s="70" t="str" cm="1">
        <f t="array" ref="G249">IFERROR(INDEX($B$12:$H$111,(SMALL(IF(INDEX($B$12:$H$111,,$A$149)=$A$146,MATCH(ROW($B$12:$B$111),ROW($B$12:$B$111)),""),ROWS($B$1:G101))),COLUMNS($B$1:G101)),"")</f>
        <v/>
      </c>
      <c r="H249" s="70" t="str" cm="1">
        <f t="array" ref="H249">IFERROR(INDEX($B$12:$H$111,(SMALL(IF(INDEX($B$12:$H$111,,$A$149)=$A$146,MATCH(ROW($B$12:$B$111),ROW($B$12:$B$111)),""),ROWS($B$1:H101))),COLUMNS($B$1:H101)),"")</f>
        <v/>
      </c>
      <c r="I249" s="70"/>
      <c r="J249" s="70"/>
      <c r="K249" s="146" t="str" cm="1">
        <f t="array" ref="K249">IFERROR(INDEX($K$12:$M$111,(SMALL(IF(INDEX($K$12:$M$111,,$A$149)=$A$146,MATCH(ROW($K$12:$K$111),ROW($K$12:$K$111)),""),ROWS($B$1:B101))),COLUMNS($B$1:B101)),"")</f>
        <v/>
      </c>
      <c r="L249" s="146" t="str" cm="1">
        <f t="array" ref="L249">IFERROR(INDEX($K$12:$M$111,(SMALL(IF(INDEX($K$12:$M$111,,$A$149)=$A$146,MATCH(ROW($K$12:$K$111),ROW($K$12:$K$111)),""),ROWS($B$1:C101))),COLUMNS($B$1:C101)),"")</f>
        <v/>
      </c>
      <c r="M249" s="146" t="str" cm="1">
        <f t="array" ref="M249">IFERROR(INDEX($K$12:$M$111,(SMALL(IF(INDEX($K$12:$M$111,,$A$149)=$A$146,MATCH(ROW($K$12:$K$111),ROW($K$12:$K$111)),""),ROWS($B$1:D101))),COLUMNS($B$1:D101)),"")</f>
        <v/>
      </c>
      <c r="P249" s="70" t="str" cm="1">
        <f t="array" ref="P249">IFERROR(INDEX($P$12:$R$111,(SMALL(IF(INDEX($P$12:$R$111,,$A$149)=$A$146,MATCH(ROW($P$12:$P$111),ROW($P$12:$P$111)),""),ROWS($B$1:B101))),COLUMNS($B$1:B101)),"")</f>
        <v/>
      </c>
      <c r="Q249" s="70" t="str" cm="1">
        <f t="array" ref="Q249">IFERROR(INDEX($P$12:$R$111,(SMALL(IF(INDEX($P$12:$R$111,,$A$149)=$A$146,MATCH(ROW($P$12:$P$111),ROW($P$12:$P$111)),""),ROWS($B$1:C101))),COLUMNS($B$1:C101)),"")</f>
        <v/>
      </c>
      <c r="R249" s="70" t="str" cm="1">
        <f t="array" ref="R249">IFERROR(INDEX($P$12:$R$111,(SMALL(IF(INDEX($P$12:$R$111,,$A$149)=$A$146,MATCH(ROW($P$12:$P$111),ROW($P$12:$P$111)),""),ROWS($B$1:D101))),COLUMNS($B$1:D101)),"")</f>
        <v/>
      </c>
    </row>
    <row r="251" spans="1:18" x14ac:dyDescent="0.3">
      <c r="F251" t="str" cm="1">
        <f t="array" ref="F251">IFERROR(INDEX($B$12:$H$50,(SMALL(IF(INDEX($B$12:$H$50,,$A$149)=$A$146,MATCH(ROW($B$12:$B$50),ROW($B$12:$B$50)),""),ROWS($B$1:B103))),COLUMNS($B$1:B103)),"")</f>
        <v/>
      </c>
      <c r="G251" t="s">
        <v>3526</v>
      </c>
      <c r="H251">
        <f>SUM(H149:H249)</f>
        <v>0</v>
      </c>
      <c r="M251">
        <f t="shared" ref="M251" si="2">SUM(M149:M249)</f>
        <v>0</v>
      </c>
      <c r="R251">
        <f>SUM(R149:R249)</f>
        <v>0</v>
      </c>
    </row>
    <row r="252" spans="1:18" x14ac:dyDescent="0.3">
      <c r="F252" t="str" cm="1">
        <f t="array" ref="F252">IFERROR(INDEX($B$12:$H$50,(SMALL(IF(INDEX($B$12:$H$50,,$A$149)=$A$146,MATCH(ROW($B$12:$B$50),ROW($B$12:$B$50)),""),ROWS($B$1:B104))),COLUMNS($B$1:B104)),"")</f>
        <v/>
      </c>
      <c r="G252" t="str" cm="1">
        <f t="array" ref="G252">IFERROR(INDEX($B$12:$H$50,(SMALL(IF(INDEX($B$12:$H$50,,$A$149)=$A$146,MATCH(ROW($B$12:$B$50),ROW($B$12:$B$50)),""),ROWS($B$1:C104))),COLUMNS($B$1:C104)),"")</f>
        <v/>
      </c>
      <c r="H252" t="str" cm="1">
        <f t="array" ref="H252">IFERROR(INDEX($B$12:$H$50,(SMALL(IF(INDEX($B$12:$H$50,,$A$149)=$A$146,MATCH(ROW($B$12:$B$50),ROW($B$12:$B$50)),""),ROWS($B$1:D104))),COLUMNS($B$1:D104)),"")</f>
        <v/>
      </c>
      <c r="I252" t="str" cm="1">
        <f t="array" ref="I252">IFERROR(INDEX($B$12:$H$50,(SMALL(IF(INDEX($B$12:$H$50,,$A$149)=$A$146,MATCH(ROW($B$12:$B$50),ROW($B$12:$B$50)),""),ROWS($B$1:E104))),COLUMNS($B$1:E104)),"")</f>
        <v/>
      </c>
      <c r="K252" t="str" cm="1">
        <f t="array" ref="K252">IFERROR(INDEX($B$12:$H$50,(SMALL(IF(INDEX($B$12:$H$50,,$A$149)=$A$146,MATCH(ROW($B$12:$B$50),ROW($B$12:$B$50)),""),ROWS($B$1:F104))),COLUMNS($B$1:F104)),"")</f>
        <v/>
      </c>
      <c r="L252" t="str" cm="1">
        <f t="array" ref="L252">IFERROR(INDEX($B$12:$H$50,(SMALL(IF(INDEX($B$12:$H$50,,$A$149)=$A$146,MATCH(ROW($B$12:$B$50),ROW($B$12:$B$50)),""),ROWS($B$1:G104))),COLUMNS($B$1:G104)),"")</f>
        <v/>
      </c>
      <c r="M252" t="str" cm="1">
        <f t="array" ref="M252">IFERROR(INDEX($B$12:$H$50,(SMALL(IF(INDEX($B$12:$H$50,,$A$149)=$A$146,MATCH(ROW($B$12:$B$50),ROW($B$12:$B$50)),""),ROWS($B$1:H104))),COLUMNS($B$1:H104)),"")</f>
        <v/>
      </c>
    </row>
    <row r="253" spans="1:18" x14ac:dyDescent="0.3">
      <c r="F253" t="str" cm="1">
        <f t="array" ref="F253">IFERROR(INDEX($B$12:$H$50,(SMALL(IF(INDEX($B$12:$H$50,,$A$149)=$A$146,MATCH(ROW($B$12:$B$50),ROW($B$12:$B$50)),""),ROWS($B$1:B105))),COLUMNS($B$1:B105)),"")</f>
        <v/>
      </c>
      <c r="G253" t="str" cm="1">
        <f t="array" ref="G253">IFERROR(INDEX($B$12:$H$50,(SMALL(IF(INDEX($B$12:$H$50,,$A$149)=$A$146,MATCH(ROW($B$12:$B$50),ROW($B$12:$B$50)),""),ROWS($B$1:C105))),COLUMNS($B$1:C105)),"")</f>
        <v/>
      </c>
      <c r="H253" t="str" cm="1">
        <f t="array" ref="H253">IFERROR(INDEX($B$12:$H$50,(SMALL(IF(INDEX($B$12:$H$50,,$A$149)=$A$146,MATCH(ROW($B$12:$B$50),ROW($B$12:$B$50)),""),ROWS($B$1:D105))),COLUMNS($B$1:D105)),"")</f>
        <v/>
      </c>
      <c r="I253" t="str" cm="1">
        <f t="array" ref="I253">IFERROR(INDEX($B$12:$H$50,(SMALL(IF(INDEX($B$12:$H$50,,$A$149)=$A$146,MATCH(ROW($B$12:$B$50),ROW($B$12:$B$50)),""),ROWS($B$1:E105))),COLUMNS($B$1:E105)),"")</f>
        <v/>
      </c>
      <c r="K253" t="str" cm="1">
        <f t="array" ref="K253">IFERROR(INDEX($B$12:$H$50,(SMALL(IF(INDEX($B$12:$H$50,,$A$149)=$A$146,MATCH(ROW($B$12:$B$50),ROW($B$12:$B$50)),""),ROWS($B$1:F105))),COLUMNS($B$1:F105)),"")</f>
        <v/>
      </c>
      <c r="L253" t="str" cm="1">
        <f t="array" ref="L253">IFERROR(INDEX($B$12:$H$50,(SMALL(IF(INDEX($B$12:$H$50,,$A$149)=$A$146,MATCH(ROW($B$12:$B$50),ROW($B$12:$B$50)),""),ROWS($B$1:G105))),COLUMNS($B$1:G105)),"")</f>
        <v/>
      </c>
      <c r="M253" t="str" cm="1">
        <f t="array" ref="M253">IFERROR(INDEX($B$12:$H$50,(SMALL(IF(INDEX($B$12:$H$50,,$A$149)=$A$146,MATCH(ROW($B$12:$B$50),ROW($B$12:$B$50)),""),ROWS($B$1:H105))),COLUMNS($B$1:H105)),"")</f>
        <v/>
      </c>
    </row>
    <row r="254" spans="1:18" x14ac:dyDescent="0.3">
      <c r="F254" t="str" cm="1">
        <f t="array" ref="F254">IFERROR(INDEX($B$12:$H$50,(SMALL(IF(INDEX($B$12:$H$50,,$A$149)=$A$146,MATCH(ROW($B$12:$B$50),ROW($B$12:$B$50)),""),ROWS($B$1:B106))),COLUMNS($B$1:B106)),"")</f>
        <v/>
      </c>
      <c r="G254" t="str" cm="1">
        <f t="array" ref="G254">IFERROR(INDEX($B$12:$H$50,(SMALL(IF(INDEX($B$12:$H$50,,$A$149)=$A$146,MATCH(ROW($B$12:$B$50),ROW($B$12:$B$50)),""),ROWS($B$1:C106))),COLUMNS($B$1:C106)),"")</f>
        <v/>
      </c>
      <c r="H254" t="str" cm="1">
        <f t="array" ref="H254">IFERROR(INDEX($B$12:$H$50,(SMALL(IF(INDEX($B$12:$H$50,,$A$149)=$A$146,MATCH(ROW($B$12:$B$50),ROW($B$12:$B$50)),""),ROWS($B$1:D106))),COLUMNS($B$1:D106)),"")</f>
        <v/>
      </c>
      <c r="I254" t="str" cm="1">
        <f t="array" ref="I254">IFERROR(INDEX($B$12:$H$50,(SMALL(IF(INDEX($B$12:$H$50,,$A$149)=$A$146,MATCH(ROW($B$12:$B$50),ROW($B$12:$B$50)),""),ROWS($B$1:E106))),COLUMNS($B$1:E106)),"")</f>
        <v/>
      </c>
      <c r="K254" t="str" cm="1">
        <f t="array" ref="K254">IFERROR(INDEX($B$12:$H$50,(SMALL(IF(INDEX($B$12:$H$50,,$A$149)=$A$146,MATCH(ROW($B$12:$B$50),ROW($B$12:$B$50)),""),ROWS($B$1:F106))),COLUMNS($B$1:F106)),"")</f>
        <v/>
      </c>
      <c r="L254" t="str" cm="1">
        <f t="array" ref="L254">IFERROR(INDEX($B$12:$H$50,(SMALL(IF(INDEX($B$12:$H$50,,$A$149)=$A$146,MATCH(ROW($B$12:$B$50),ROW($B$12:$B$50)),""),ROWS($B$1:G106))),COLUMNS($B$1:G106)),"")</f>
        <v/>
      </c>
      <c r="M254" t="str" cm="1">
        <f t="array" ref="M254">IFERROR(INDEX($B$12:$H$50,(SMALL(IF(INDEX($B$12:$H$50,,$A$149)=$A$146,MATCH(ROW($B$12:$B$50),ROW($B$12:$B$50)),""),ROWS($B$1:H106))),COLUMNS($B$1:H106)),"")</f>
        <v/>
      </c>
    </row>
    <row r="255" spans="1:18" x14ac:dyDescent="0.3">
      <c r="A255">
        <v>2021</v>
      </c>
    </row>
    <row r="258" spans="1:18" x14ac:dyDescent="0.3">
      <c r="A258">
        <v>1</v>
      </c>
      <c r="B258" s="70" t="str" cm="1">
        <f t="array" ref="B258">IFERROR(INDEX($B$12:$H$111,(SMALL(IF(INDEX($B$12:$H$111,,$A$149)=$A$255,MATCH(ROW($B$12:$B$111),ROW($B$12:$B$111)),""),ROWS($B$1:B1))),COLUMNS($B$1:B1)),"")</f>
        <v/>
      </c>
      <c r="C258" s="70" t="str" cm="1">
        <f t="array" ref="C258">IFERROR(INDEX($B$12:$H$111,(SMALL(IF(INDEX($B$12:$H$111,,$A$149)=$A$255,MATCH(ROW($B$12:$B$111),ROW($B$12:$B$111)),""),ROWS($B$1:C1))),COLUMNS($B$1:C1)),"")</f>
        <v/>
      </c>
      <c r="D258" s="70" t="str" cm="1">
        <f t="array" ref="D258">IFERROR(INDEX($B$12:$H$111,(SMALL(IF(INDEX($B$12:$H$111,,$A$149)=$A$255,MATCH(ROW($B$12:$B$111),ROW($B$12:$B$111)),""),ROWS($B$1:D1))),COLUMNS($B$1:D1)),"")</f>
        <v/>
      </c>
      <c r="E258" s="70" t="str" cm="1">
        <f t="array" ref="E258">IFERROR(INDEX($B$12:$H$111,(SMALL(IF(INDEX($B$12:$H$111,,$A$149)=$A$255,MATCH(ROW($B$12:$B$111),ROW($B$12:$B$111)),""),ROWS($B$1:E1))),COLUMNS($B$1:E1)),"")</f>
        <v/>
      </c>
      <c r="F258" s="70" t="str" cm="1">
        <f t="array" ref="F258">IFERROR(INDEX($B$12:$H$111,(SMALL(IF(INDEX($B$12:$H$111,,$A$149)=$A$255,MATCH(ROW($B$12:$B$111),ROW($B$12:$B$111)),""),ROWS($B$1:F1))),COLUMNS($B$1:F1)),"")</f>
        <v/>
      </c>
      <c r="G258" s="70" t="str" cm="1">
        <f t="array" ref="G258">IFERROR(INDEX($B$12:$H$111,(SMALL(IF(INDEX($B$12:$H$111,,$A$149)=$A$255,MATCH(ROW($B$12:$B$111),ROW($B$12:$B$111)),""),ROWS($B$1:G1))),COLUMNS($B$1:G1)),"")</f>
        <v/>
      </c>
      <c r="H258" s="70" t="str" cm="1">
        <f t="array" ref="H258">IFERROR(INDEX($B$12:$H$111,(SMALL(IF(INDEX($B$12:$H$111,,$A$149)=$A$255,MATCH(ROW($B$12:$B$111),ROW($B$12:$B$111)),""),ROWS($B$1:H1))),COLUMNS($B$1:H1)),"")</f>
        <v/>
      </c>
      <c r="K258" s="70" t="str" cm="1">
        <f t="array" ref="K258">IFERROR(INDEX($K$12:$M$111,(SMALL(IF(INDEX($K$12:$M$111,,$A$149)=$A$255,MATCH(ROW($K$12:$K$111),ROW($K$12:$K$111)),""),ROWS($B$1:B1))),COLUMNS($B$1:B1)),"")</f>
        <v/>
      </c>
      <c r="L258" s="70" t="str" cm="1">
        <f t="array" ref="L258">IFERROR(INDEX($K$12:$M$111,(SMALL(IF(INDEX($K$12:$M$111,,$A$149)=$A$255,MATCH(ROW($K$12:$K$111),ROW($K$12:$K$111)),""),ROWS($B$1:C1))),COLUMNS($B$1:C1)),"")</f>
        <v/>
      </c>
      <c r="M258" s="70" t="str" cm="1">
        <f t="array" ref="M258">IFERROR(INDEX($K$12:$M$111,(SMALL(IF(INDEX($K$12:$M$111,,$A$149)=$A$255,MATCH(ROW($K$12:$K$111),ROW($K$12:$K$111)),""),ROWS($B$1:D1))),COLUMNS($B$1:D1)),"")</f>
        <v/>
      </c>
      <c r="P258" s="70" t="str" cm="1">
        <f t="array" ref="P258">IFERROR(INDEX($P$12:$R$111,(SMALL(IF(INDEX($P$12:$R$111,,$A$149)=$A$255,MATCH(ROW($P$12:$P$111),ROW($P$12:$P$111)),""),ROWS($B$1:B1))),COLUMNS($B$1:B1)),"")</f>
        <v/>
      </c>
      <c r="Q258" s="70" t="str" cm="1">
        <f t="array" ref="Q258">IFERROR(INDEX($P$12:$R$111,(SMALL(IF(INDEX($P$12:$R$111,,$A$149)=$A$255,MATCH(ROW($P$12:$P$111),ROW($P$12:$P$111)),""),ROWS($B$1:C1))),COLUMNS($B$1:C1)),"")</f>
        <v/>
      </c>
      <c r="R258" s="70" t="str" cm="1">
        <f t="array" ref="R258">IFERROR(INDEX($P$12:$R$111,(SMALL(IF(INDEX($P$12:$R$111,,$A$149)=$A$255,MATCH(ROW($P$12:$P$111),ROW($P$12:$P$111)),""),ROWS($B$1:D1))),COLUMNS($B$1:D1)),"")</f>
        <v/>
      </c>
    </row>
    <row r="259" spans="1:18" x14ac:dyDescent="0.3">
      <c r="A259">
        <v>2</v>
      </c>
      <c r="B259" s="70" t="str" cm="1">
        <f t="array" ref="B259">IFERROR(INDEX($B$12:$H$111,(SMALL(IF(INDEX($B$12:$H$111,,$A$149)=$A$255,MATCH(ROW($B$12:$B$111),ROW($B$12:$B$111)),""),ROWS($B$1:B2))),COLUMNS($B$1:B2)),"")</f>
        <v/>
      </c>
      <c r="C259" s="70" t="str" cm="1">
        <f t="array" ref="C259">IFERROR(INDEX($B$12:$H$111,(SMALL(IF(INDEX($B$12:$H$111,,$A$149)=$A$255,MATCH(ROW($B$12:$B$111),ROW($B$12:$B$111)),""),ROWS($B$1:C2))),COLUMNS($B$1:C2)),"")</f>
        <v/>
      </c>
      <c r="D259" s="70" t="str" cm="1">
        <f t="array" ref="D259">IFERROR(INDEX($B$12:$H$111,(SMALL(IF(INDEX($B$12:$H$111,,$A$149)=$A$255,MATCH(ROW($B$12:$B$111),ROW($B$12:$B$111)),""),ROWS($B$1:D2))),COLUMNS($B$1:D2)),"")</f>
        <v/>
      </c>
      <c r="E259" s="70" t="str" cm="1">
        <f t="array" ref="E259">IFERROR(INDEX($B$12:$H$111,(SMALL(IF(INDEX($B$12:$H$111,,$A$149)=$A$255,MATCH(ROW($B$12:$B$111),ROW($B$12:$B$111)),""),ROWS($B$1:E2))),COLUMNS($B$1:E2)),"")</f>
        <v/>
      </c>
      <c r="F259" s="70" t="str" cm="1">
        <f t="array" ref="F259">IFERROR(INDEX($B$12:$H$111,(SMALL(IF(INDEX($B$12:$H$111,,$A$149)=$A$255,MATCH(ROW($B$12:$B$111),ROW($B$12:$B$111)),""),ROWS($B$1:F2))),COLUMNS($B$1:F2)),"")</f>
        <v/>
      </c>
      <c r="G259" s="70" t="str" cm="1">
        <f t="array" ref="G259">IFERROR(INDEX($B$12:$H$111,(SMALL(IF(INDEX($B$12:$H$111,,$A$149)=$A$255,MATCH(ROW($B$12:$B$111),ROW($B$12:$B$111)),""),ROWS($B$1:G2))),COLUMNS($B$1:G2)),"")</f>
        <v/>
      </c>
      <c r="H259" s="70" t="str" cm="1">
        <f t="array" ref="H259">IFERROR(INDEX($B$12:$H$111,(SMALL(IF(INDEX($B$12:$H$111,,$A$149)=$A$255,MATCH(ROW($B$12:$B$111),ROW($B$12:$B$111)),""),ROWS($B$1:H2))),COLUMNS($B$1:H2)),"")</f>
        <v/>
      </c>
      <c r="K259" s="70" t="str" cm="1">
        <f t="array" ref="K259">IFERROR(INDEX($K$12:$M$111,(SMALL(IF(INDEX($K$12:$M$111,,$A$149)=$A$255,MATCH(ROW($K$12:$K$111),ROW($K$12:$K$111)),""),ROWS($B$1:B2))),COLUMNS($B$1:B2)),"")</f>
        <v/>
      </c>
      <c r="L259" s="70" t="str" cm="1">
        <f t="array" ref="L259">IFERROR(INDEX($K$12:$M$111,(SMALL(IF(INDEX($K$12:$M$111,,$A$149)=$A$255,MATCH(ROW($K$12:$K$111),ROW($K$12:$K$111)),""),ROWS($B$1:C2))),COLUMNS($B$1:C2)),"")</f>
        <v/>
      </c>
      <c r="M259" s="70" t="str" cm="1">
        <f t="array" ref="M259">IFERROR(INDEX($K$12:$M$111,(SMALL(IF(INDEX($K$12:$M$111,,$A$149)=$A$255,MATCH(ROW($K$12:$K$111),ROW($K$12:$K$111)),""),ROWS($B$1:D2))),COLUMNS($B$1:D2)),"")</f>
        <v/>
      </c>
      <c r="P259" s="70" t="str" cm="1">
        <f t="array" ref="P259">IFERROR(INDEX($P$12:$R$111,(SMALL(IF(INDEX($P$12:$R$111,,$A$149)=$A$255,MATCH(ROW($P$12:$P$111),ROW($P$12:$P$111)),""),ROWS($B$1:B2))),COLUMNS($B$1:B2)),"")</f>
        <v/>
      </c>
      <c r="Q259" s="70" t="str" cm="1">
        <f t="array" ref="Q259">IFERROR(INDEX($P$12:$R$111,(SMALL(IF(INDEX($P$12:$R$111,,$A$149)=$A$255,MATCH(ROW($P$12:$P$111),ROW($P$12:$P$111)),""),ROWS($B$1:C2))),COLUMNS($B$1:C2)),"")</f>
        <v/>
      </c>
      <c r="R259" s="70" t="str" cm="1">
        <f t="array" ref="R259">IFERROR(INDEX($P$12:$R$111,(SMALL(IF(INDEX($P$12:$R$111,,$A$149)=$A$255,MATCH(ROW($P$12:$P$111),ROW($P$12:$P$111)),""),ROWS($B$1:D2))),COLUMNS($B$1:D2)),"")</f>
        <v/>
      </c>
    </row>
    <row r="260" spans="1:18" x14ac:dyDescent="0.3">
      <c r="A260">
        <v>3</v>
      </c>
      <c r="B260" s="70" t="str" cm="1">
        <f t="array" ref="B260">IFERROR(INDEX($B$12:$H$111,(SMALL(IF(INDEX($B$12:$H$111,,$A$149)=$A$255,MATCH(ROW($B$12:$B$111),ROW($B$12:$B$111)),""),ROWS($B$1:B3))),COLUMNS($B$1:B3)),"")</f>
        <v/>
      </c>
      <c r="C260" s="70" t="str" cm="1">
        <f t="array" ref="C260">IFERROR(INDEX($B$12:$H$111,(SMALL(IF(INDEX($B$12:$H$111,,$A$149)=$A$255,MATCH(ROW($B$12:$B$111),ROW($B$12:$B$111)),""),ROWS($B$1:C3))),COLUMNS($B$1:C3)),"")</f>
        <v/>
      </c>
      <c r="D260" s="70" t="str" cm="1">
        <f t="array" ref="D260">IFERROR(INDEX($B$12:$H$111,(SMALL(IF(INDEX($B$12:$H$111,,$A$149)=$A$255,MATCH(ROW($B$12:$B$111),ROW($B$12:$B$111)),""),ROWS($B$1:D3))),COLUMNS($B$1:D3)),"")</f>
        <v/>
      </c>
      <c r="E260" s="70" t="str" cm="1">
        <f t="array" ref="E260">IFERROR(INDEX($B$12:$H$111,(SMALL(IF(INDEX($B$12:$H$111,,$A$149)=$A$255,MATCH(ROW($B$12:$B$111),ROW($B$12:$B$111)),""),ROWS($B$1:E3))),COLUMNS($B$1:E3)),"")</f>
        <v/>
      </c>
      <c r="F260" s="70" t="str" cm="1">
        <f t="array" ref="F260">IFERROR(INDEX($B$12:$H$111,(SMALL(IF(INDEX($B$12:$H$111,,$A$149)=$A$255,MATCH(ROW($B$12:$B$111),ROW($B$12:$B$111)),""),ROWS($B$1:F3))),COLUMNS($B$1:F3)),"")</f>
        <v/>
      </c>
      <c r="G260" s="70" t="str" cm="1">
        <f t="array" ref="G260">IFERROR(INDEX($B$12:$H$111,(SMALL(IF(INDEX($B$12:$H$111,,$A$149)=$A$255,MATCH(ROW($B$12:$B$111),ROW($B$12:$B$111)),""),ROWS($B$1:G3))),COLUMNS($B$1:G3)),"")</f>
        <v/>
      </c>
      <c r="H260" s="70" t="str" cm="1">
        <f t="array" ref="H260">IFERROR(INDEX($B$12:$H$111,(SMALL(IF(INDEX($B$12:$H$111,,$A$149)=$A$255,MATCH(ROW($B$12:$B$111),ROW($B$12:$B$111)),""),ROWS($B$1:H3))),COLUMNS($B$1:H3)),"")</f>
        <v/>
      </c>
      <c r="K260" s="70" t="str" cm="1">
        <f t="array" ref="K260">IFERROR(INDEX($K$12:$M$111,(SMALL(IF(INDEX($K$12:$M$111,,$A$149)=$A$255,MATCH(ROW($K$12:$K$111),ROW($K$12:$K$111)),""),ROWS($B$1:B3))),COLUMNS($B$1:B3)),"")</f>
        <v/>
      </c>
      <c r="L260" s="70" t="str" cm="1">
        <f t="array" ref="L260">IFERROR(INDEX($K$12:$M$111,(SMALL(IF(INDEX($K$12:$M$111,,$A$149)=$A$255,MATCH(ROW($K$12:$K$111),ROW($K$12:$K$111)),""),ROWS($B$1:C3))),COLUMNS($B$1:C3)),"")</f>
        <v/>
      </c>
      <c r="M260" s="70" t="str" cm="1">
        <f t="array" ref="M260">IFERROR(INDEX($K$12:$M$111,(SMALL(IF(INDEX($K$12:$M$111,,$A$149)=$A$255,MATCH(ROW($K$12:$K$111),ROW($K$12:$K$111)),""),ROWS($B$1:D3))),COLUMNS($B$1:D3)),"")</f>
        <v/>
      </c>
      <c r="P260" s="70" t="str" cm="1">
        <f t="array" ref="P260">IFERROR(INDEX($P$12:$R$111,(SMALL(IF(INDEX($P$12:$R$111,,$A$149)=$A$255,MATCH(ROW($P$12:$P$111),ROW($P$12:$P$111)),""),ROWS($B$1:B3))),COLUMNS($B$1:B3)),"")</f>
        <v/>
      </c>
      <c r="Q260" s="70" t="str" cm="1">
        <f t="array" ref="Q260">IFERROR(INDEX($P$12:$R$111,(SMALL(IF(INDEX($P$12:$R$111,,$A$149)=$A$255,MATCH(ROW($P$12:$P$111),ROW($P$12:$P$111)),""),ROWS($B$1:C3))),COLUMNS($B$1:C3)),"")</f>
        <v/>
      </c>
      <c r="R260" s="70" t="str" cm="1">
        <f t="array" ref="R260">IFERROR(INDEX($P$12:$R$111,(SMALL(IF(INDEX($P$12:$R$111,,$A$149)=$A$255,MATCH(ROW($P$12:$P$111),ROW($P$12:$P$111)),""),ROWS($B$1:D3))),COLUMNS($B$1:D3)),"")</f>
        <v/>
      </c>
    </row>
    <row r="261" spans="1:18" x14ac:dyDescent="0.3">
      <c r="A261">
        <v>4</v>
      </c>
      <c r="B261" s="70" t="str" cm="1">
        <f t="array" ref="B261">IFERROR(INDEX($B$12:$H$111,(SMALL(IF(INDEX($B$12:$H$111,,$A$149)=$A$255,MATCH(ROW($B$12:$B$111),ROW($B$12:$B$111)),""),ROWS($B$1:B4))),COLUMNS($B$1:B4)),"")</f>
        <v/>
      </c>
      <c r="C261" s="70" t="str" cm="1">
        <f t="array" ref="C261">IFERROR(INDEX($B$12:$H$111,(SMALL(IF(INDEX($B$12:$H$111,,$A$149)=$A$255,MATCH(ROW($B$12:$B$111),ROW($B$12:$B$111)),""),ROWS($B$1:C4))),COLUMNS($B$1:C4)),"")</f>
        <v/>
      </c>
      <c r="D261" s="70" t="str" cm="1">
        <f t="array" ref="D261">IFERROR(INDEX($B$12:$H$111,(SMALL(IF(INDEX($B$12:$H$111,,$A$149)=$A$255,MATCH(ROW($B$12:$B$111),ROW($B$12:$B$111)),""),ROWS($B$1:D4))),COLUMNS($B$1:D4)),"")</f>
        <v/>
      </c>
      <c r="E261" s="70" t="str" cm="1">
        <f t="array" ref="E261">IFERROR(INDEX($B$12:$H$111,(SMALL(IF(INDEX($B$12:$H$111,,$A$149)=$A$255,MATCH(ROW($B$12:$B$111),ROW($B$12:$B$111)),""),ROWS($B$1:E4))),COLUMNS($B$1:E4)),"")</f>
        <v/>
      </c>
      <c r="F261" s="70" t="str" cm="1">
        <f t="array" ref="F261">IFERROR(INDEX($B$12:$H$111,(SMALL(IF(INDEX($B$12:$H$111,,$A$149)=$A$255,MATCH(ROW($B$12:$B$111),ROW($B$12:$B$111)),""),ROWS($B$1:F4))),COLUMNS($B$1:F4)),"")</f>
        <v/>
      </c>
      <c r="G261" s="70" t="str" cm="1">
        <f t="array" ref="G261">IFERROR(INDEX($B$12:$H$111,(SMALL(IF(INDEX($B$12:$H$111,,$A$149)=$A$255,MATCH(ROW($B$12:$B$111),ROW($B$12:$B$111)),""),ROWS($B$1:G4))),COLUMNS($B$1:G4)),"")</f>
        <v/>
      </c>
      <c r="H261" s="70" t="str" cm="1">
        <f t="array" ref="H261">IFERROR(INDEX($B$12:$H$111,(SMALL(IF(INDEX($B$12:$H$111,,$A$149)=$A$255,MATCH(ROW($B$12:$B$111),ROW($B$12:$B$111)),""),ROWS($B$1:H4))),COLUMNS($B$1:H4)),"")</f>
        <v/>
      </c>
      <c r="K261" s="70" t="str" cm="1">
        <f t="array" ref="K261">IFERROR(INDEX($K$12:$M$111,(SMALL(IF(INDEX($K$12:$M$111,,$A$149)=$A$255,MATCH(ROW($K$12:$K$111),ROW($K$12:$K$111)),""),ROWS($B$1:B4))),COLUMNS($B$1:B4)),"")</f>
        <v/>
      </c>
      <c r="L261" s="70" t="str" cm="1">
        <f t="array" ref="L261">IFERROR(INDEX($K$12:$M$111,(SMALL(IF(INDEX($K$12:$M$111,,$A$149)=$A$255,MATCH(ROW($K$12:$K$111),ROW($K$12:$K$111)),""),ROWS($B$1:C4))),COLUMNS($B$1:C4)),"")</f>
        <v/>
      </c>
      <c r="M261" s="70" t="str" cm="1">
        <f t="array" ref="M261">IFERROR(INDEX($K$12:$M$111,(SMALL(IF(INDEX($K$12:$M$111,,$A$149)=$A$255,MATCH(ROW($K$12:$K$111),ROW($K$12:$K$111)),""),ROWS($B$1:D4))),COLUMNS($B$1:D4)),"")</f>
        <v/>
      </c>
      <c r="P261" s="70" t="str" cm="1">
        <f t="array" ref="P261">IFERROR(INDEX($P$12:$R$111,(SMALL(IF(INDEX($P$12:$R$111,,$A$149)=$A$255,MATCH(ROW($P$12:$P$111),ROW($P$12:$P$111)),""),ROWS($B$1:B4))),COLUMNS($B$1:B4)),"")</f>
        <v/>
      </c>
      <c r="Q261" s="70" t="str" cm="1">
        <f t="array" ref="Q261">IFERROR(INDEX($P$12:$R$111,(SMALL(IF(INDEX($P$12:$R$111,,$A$149)=$A$255,MATCH(ROW($P$12:$P$111),ROW($P$12:$P$111)),""),ROWS($B$1:C4))),COLUMNS($B$1:C4)),"")</f>
        <v/>
      </c>
      <c r="R261" s="70" t="str" cm="1">
        <f t="array" ref="R261">IFERROR(INDEX($P$12:$R$111,(SMALL(IF(INDEX($P$12:$R$111,,$A$149)=$A$255,MATCH(ROW($P$12:$P$111),ROW($P$12:$P$111)),""),ROWS($B$1:D4))),COLUMNS($B$1:D4)),"")</f>
        <v/>
      </c>
    </row>
    <row r="262" spans="1:18" x14ac:dyDescent="0.3">
      <c r="A262">
        <v>5</v>
      </c>
      <c r="B262" s="70" t="str" cm="1">
        <f t="array" ref="B262">IFERROR(INDEX($B$12:$H$111,(SMALL(IF(INDEX($B$12:$H$111,,$A$149)=$A$255,MATCH(ROW($B$12:$B$111),ROW($B$12:$B$111)),""),ROWS($B$1:B5))),COLUMNS($B$1:B5)),"")</f>
        <v/>
      </c>
      <c r="C262" s="70" t="str" cm="1">
        <f t="array" ref="C262">IFERROR(INDEX($B$12:$H$111,(SMALL(IF(INDEX($B$12:$H$111,,$A$149)=$A$255,MATCH(ROW($B$12:$B$111),ROW($B$12:$B$111)),""),ROWS($B$1:C5))),COLUMNS($B$1:C5)),"")</f>
        <v/>
      </c>
      <c r="D262" s="70" t="str" cm="1">
        <f t="array" ref="D262">IFERROR(INDEX($B$12:$H$111,(SMALL(IF(INDEX($B$12:$H$111,,$A$149)=$A$255,MATCH(ROW($B$12:$B$111),ROW($B$12:$B$111)),""),ROWS($B$1:D5))),COLUMNS($B$1:D5)),"")</f>
        <v/>
      </c>
      <c r="E262" s="70" t="str" cm="1">
        <f t="array" ref="E262">IFERROR(INDEX($B$12:$H$111,(SMALL(IF(INDEX($B$12:$H$111,,$A$149)=$A$255,MATCH(ROW($B$12:$B$111),ROW($B$12:$B$111)),""),ROWS($B$1:E5))),COLUMNS($B$1:E5)),"")</f>
        <v/>
      </c>
      <c r="F262" s="70" t="str" cm="1">
        <f t="array" ref="F262">IFERROR(INDEX($B$12:$H$111,(SMALL(IF(INDEX($B$12:$H$111,,$A$149)=$A$255,MATCH(ROW($B$12:$B$111),ROW($B$12:$B$111)),""),ROWS($B$1:F5))),COLUMNS($B$1:F5)),"")</f>
        <v/>
      </c>
      <c r="G262" s="70" t="str" cm="1">
        <f t="array" ref="G262">IFERROR(INDEX($B$12:$H$111,(SMALL(IF(INDEX($B$12:$H$111,,$A$149)=$A$255,MATCH(ROW($B$12:$B$111),ROW($B$12:$B$111)),""),ROWS($B$1:G5))),COLUMNS($B$1:G5)),"")</f>
        <v/>
      </c>
      <c r="H262" s="70" t="str" cm="1">
        <f t="array" ref="H262">IFERROR(INDEX($B$12:$H$111,(SMALL(IF(INDEX($B$12:$H$111,,$A$149)=$A$255,MATCH(ROW($B$12:$B$111),ROW($B$12:$B$111)),""),ROWS($B$1:H5))),COLUMNS($B$1:H5)),"")</f>
        <v/>
      </c>
      <c r="K262" s="70" t="str" cm="1">
        <f t="array" ref="K262">IFERROR(INDEX($K$12:$M$111,(SMALL(IF(INDEX($K$12:$M$111,,$A$149)=$A$255,MATCH(ROW($K$12:$K$111),ROW($K$12:$K$111)),""),ROWS($B$1:B5))),COLUMNS($B$1:B5)),"")</f>
        <v/>
      </c>
      <c r="L262" s="70" t="str" cm="1">
        <f t="array" ref="L262">IFERROR(INDEX($K$12:$M$111,(SMALL(IF(INDEX($K$12:$M$111,,$A$149)=$A$255,MATCH(ROW($K$12:$K$111),ROW($K$12:$K$111)),""),ROWS($B$1:C5))),COLUMNS($B$1:C5)),"")</f>
        <v/>
      </c>
      <c r="M262" s="70" t="str" cm="1">
        <f t="array" ref="M262">IFERROR(INDEX($K$12:$M$111,(SMALL(IF(INDEX($K$12:$M$111,,$A$149)=$A$255,MATCH(ROW($K$12:$K$111),ROW($K$12:$K$111)),""),ROWS($B$1:D5))),COLUMNS($B$1:D5)),"")</f>
        <v/>
      </c>
      <c r="P262" s="70" t="str" cm="1">
        <f t="array" ref="P262">IFERROR(INDEX($P$12:$R$111,(SMALL(IF(INDEX($P$12:$R$111,,$A$149)=$A$255,MATCH(ROW($P$12:$P$111),ROW($P$12:$P$111)),""),ROWS($B$1:B5))),COLUMNS($B$1:B5)),"")</f>
        <v/>
      </c>
      <c r="Q262" s="70" t="str" cm="1">
        <f t="array" ref="Q262">IFERROR(INDEX($P$12:$R$111,(SMALL(IF(INDEX($P$12:$R$111,,$A$149)=$A$255,MATCH(ROW($P$12:$P$111),ROW($P$12:$P$111)),""),ROWS($B$1:C5))),COLUMNS($B$1:C5)),"")</f>
        <v/>
      </c>
      <c r="R262" s="70" t="str" cm="1">
        <f t="array" ref="R262">IFERROR(INDEX($P$12:$R$111,(SMALL(IF(INDEX($P$12:$R$111,,$A$149)=$A$255,MATCH(ROW($P$12:$P$111),ROW($P$12:$P$111)),""),ROWS($B$1:D5))),COLUMNS($B$1:D5)),"")</f>
        <v/>
      </c>
    </row>
    <row r="263" spans="1:18" x14ac:dyDescent="0.3">
      <c r="A263">
        <v>6</v>
      </c>
      <c r="B263" s="70" t="str" cm="1">
        <f t="array" ref="B263">IFERROR(INDEX($B$12:$H$111,(SMALL(IF(INDEX($B$12:$H$111,,$A$149)=$A$255,MATCH(ROW($B$12:$B$111),ROW($B$12:$B$111)),""),ROWS($B$1:B6))),COLUMNS($B$1:B6)),"")</f>
        <v/>
      </c>
      <c r="C263" s="70" t="str" cm="1">
        <f t="array" ref="C263">IFERROR(INDEX($B$12:$H$111,(SMALL(IF(INDEX($B$12:$H$111,,$A$149)=$A$255,MATCH(ROW($B$12:$B$111),ROW($B$12:$B$111)),""),ROWS($B$1:C6))),COLUMNS($B$1:C6)),"")</f>
        <v/>
      </c>
      <c r="D263" s="70" t="str" cm="1">
        <f t="array" ref="D263">IFERROR(INDEX($B$12:$H$111,(SMALL(IF(INDEX($B$12:$H$111,,$A$149)=$A$255,MATCH(ROW($B$12:$B$111),ROW($B$12:$B$111)),""),ROWS($B$1:D6))),COLUMNS($B$1:D6)),"")</f>
        <v/>
      </c>
      <c r="E263" s="70" t="str" cm="1">
        <f t="array" ref="E263">IFERROR(INDEX($B$12:$H$111,(SMALL(IF(INDEX($B$12:$H$111,,$A$149)=$A$255,MATCH(ROW($B$12:$B$111),ROW($B$12:$B$111)),""),ROWS($B$1:E6))),COLUMNS($B$1:E6)),"")</f>
        <v/>
      </c>
      <c r="F263" s="70" t="str" cm="1">
        <f t="array" ref="F263">IFERROR(INDEX($B$12:$H$111,(SMALL(IF(INDEX($B$12:$H$111,,$A$149)=$A$255,MATCH(ROW($B$12:$B$111),ROW($B$12:$B$111)),""),ROWS($B$1:F6))),COLUMNS($B$1:F6)),"")</f>
        <v/>
      </c>
      <c r="G263" s="70" t="str" cm="1">
        <f t="array" ref="G263">IFERROR(INDEX($B$12:$H$111,(SMALL(IF(INDEX($B$12:$H$111,,$A$149)=$A$255,MATCH(ROW($B$12:$B$111),ROW($B$12:$B$111)),""),ROWS($B$1:G6))),COLUMNS($B$1:G6)),"")</f>
        <v/>
      </c>
      <c r="H263" s="70" t="str" cm="1">
        <f t="array" ref="H263">IFERROR(INDEX($B$12:$H$111,(SMALL(IF(INDEX($B$12:$H$111,,$A$149)=$A$255,MATCH(ROW($B$12:$B$111),ROW($B$12:$B$111)),""),ROWS($B$1:H6))),COLUMNS($B$1:H6)),"")</f>
        <v/>
      </c>
      <c r="K263" s="70" t="str" cm="1">
        <f t="array" ref="K263">IFERROR(INDEX($K$12:$M$111,(SMALL(IF(INDEX($K$12:$M$111,,$A$149)=$A$255,MATCH(ROW($K$12:$K$111),ROW($K$12:$K$111)),""),ROWS($B$1:B6))),COLUMNS($B$1:B6)),"")</f>
        <v/>
      </c>
      <c r="L263" s="70" t="str" cm="1">
        <f t="array" ref="L263">IFERROR(INDEX($K$12:$M$111,(SMALL(IF(INDEX($K$12:$M$111,,$A$149)=$A$255,MATCH(ROW($K$12:$K$111),ROW($K$12:$K$111)),""),ROWS($B$1:C6))),COLUMNS($B$1:C6)),"")</f>
        <v/>
      </c>
      <c r="M263" s="70" t="str" cm="1">
        <f t="array" ref="M263">IFERROR(INDEX($K$12:$M$111,(SMALL(IF(INDEX($K$12:$M$111,,$A$149)=$A$255,MATCH(ROW($K$12:$K$111),ROW($K$12:$K$111)),""),ROWS($B$1:D6))),COLUMNS($B$1:D6)),"")</f>
        <v/>
      </c>
      <c r="P263" s="70" t="str" cm="1">
        <f t="array" ref="P263">IFERROR(INDEX($P$12:$R$111,(SMALL(IF(INDEX($P$12:$R$111,,$A$149)=$A$255,MATCH(ROW($P$12:$P$111),ROW($P$12:$P$111)),""),ROWS($B$1:B6))),COLUMNS($B$1:B6)),"")</f>
        <v/>
      </c>
      <c r="Q263" s="70" t="str" cm="1">
        <f t="array" ref="Q263">IFERROR(INDEX($P$12:$R$111,(SMALL(IF(INDEX($P$12:$R$111,,$A$149)=$A$255,MATCH(ROW($P$12:$P$111),ROW($P$12:$P$111)),""),ROWS($B$1:C6))),COLUMNS($B$1:C6)),"")</f>
        <v/>
      </c>
      <c r="R263" s="70" t="str" cm="1">
        <f t="array" ref="R263">IFERROR(INDEX($P$12:$R$111,(SMALL(IF(INDEX($P$12:$R$111,,$A$149)=$A$255,MATCH(ROW($P$12:$P$111),ROW($P$12:$P$111)),""),ROWS($B$1:D6))),COLUMNS($B$1:D6)),"")</f>
        <v/>
      </c>
    </row>
    <row r="264" spans="1:18" x14ac:dyDescent="0.3">
      <c r="A264">
        <v>7</v>
      </c>
      <c r="B264" s="70" t="str" cm="1">
        <f t="array" ref="B264">IFERROR(INDEX($B$12:$H$111,(SMALL(IF(INDEX($B$12:$H$111,,$A$149)=$A$255,MATCH(ROW($B$12:$B$111),ROW($B$12:$B$111)),""),ROWS($B$1:B7))),COLUMNS($B$1:B7)),"")</f>
        <v/>
      </c>
      <c r="C264" s="70" t="str" cm="1">
        <f t="array" ref="C264">IFERROR(INDEX($B$12:$H$111,(SMALL(IF(INDEX($B$12:$H$111,,$A$149)=$A$255,MATCH(ROW($B$12:$B$111),ROW($B$12:$B$111)),""),ROWS($B$1:C7))),COLUMNS($B$1:C7)),"")</f>
        <v/>
      </c>
      <c r="D264" s="70" t="str" cm="1">
        <f t="array" ref="D264">IFERROR(INDEX($B$12:$H$111,(SMALL(IF(INDEX($B$12:$H$111,,$A$149)=$A$255,MATCH(ROW($B$12:$B$111),ROW($B$12:$B$111)),""),ROWS($B$1:D7))),COLUMNS($B$1:D7)),"")</f>
        <v/>
      </c>
      <c r="E264" s="70" t="str" cm="1">
        <f t="array" ref="E264">IFERROR(INDEX($B$12:$H$111,(SMALL(IF(INDEX($B$12:$H$111,,$A$149)=$A$255,MATCH(ROW($B$12:$B$111),ROW($B$12:$B$111)),""),ROWS($B$1:E7))),COLUMNS($B$1:E7)),"")</f>
        <v/>
      </c>
      <c r="F264" s="70" t="str" cm="1">
        <f t="array" ref="F264">IFERROR(INDEX($B$12:$H$111,(SMALL(IF(INDEX($B$12:$H$111,,$A$149)=$A$255,MATCH(ROW($B$12:$B$111),ROW($B$12:$B$111)),""),ROWS($B$1:F7))),COLUMNS($B$1:F7)),"")</f>
        <v/>
      </c>
      <c r="G264" s="70" t="str" cm="1">
        <f t="array" ref="G264">IFERROR(INDEX($B$12:$H$111,(SMALL(IF(INDEX($B$12:$H$111,,$A$149)=$A$255,MATCH(ROW($B$12:$B$111),ROW($B$12:$B$111)),""),ROWS($B$1:G7))),COLUMNS($B$1:G7)),"")</f>
        <v/>
      </c>
      <c r="H264" s="70" t="str" cm="1">
        <f t="array" ref="H264">IFERROR(INDEX($B$12:$H$111,(SMALL(IF(INDEX($B$12:$H$111,,$A$149)=$A$255,MATCH(ROW($B$12:$B$111),ROW($B$12:$B$111)),""),ROWS($B$1:H7))),COLUMNS($B$1:H7)),"")</f>
        <v/>
      </c>
      <c r="K264" s="70" t="str" cm="1">
        <f t="array" ref="K264">IFERROR(INDEX($K$12:$M$111,(SMALL(IF(INDEX($K$12:$M$111,,$A$149)=$A$255,MATCH(ROW($K$12:$K$111),ROW($K$12:$K$111)),""),ROWS($B$1:B7))),COLUMNS($B$1:B7)),"")</f>
        <v/>
      </c>
      <c r="L264" s="70" t="str" cm="1">
        <f t="array" ref="L264">IFERROR(INDEX($K$12:$M$111,(SMALL(IF(INDEX($K$12:$M$111,,$A$149)=$A$255,MATCH(ROW($K$12:$K$111),ROW($K$12:$K$111)),""),ROWS($B$1:C7))),COLUMNS($B$1:C7)),"")</f>
        <v/>
      </c>
      <c r="M264" s="70" t="str" cm="1">
        <f t="array" ref="M264">IFERROR(INDEX($K$12:$M$111,(SMALL(IF(INDEX($K$12:$M$111,,$A$149)=$A$255,MATCH(ROW($K$12:$K$111),ROW($K$12:$K$111)),""),ROWS($B$1:D7))),COLUMNS($B$1:D7)),"")</f>
        <v/>
      </c>
      <c r="P264" s="70" t="str" cm="1">
        <f t="array" ref="P264">IFERROR(INDEX($P$12:$R$111,(SMALL(IF(INDEX($P$12:$R$111,,$A$149)=$A$255,MATCH(ROW($P$12:$P$111),ROW($P$12:$P$111)),""),ROWS($B$1:B7))),COLUMNS($B$1:B7)),"")</f>
        <v/>
      </c>
      <c r="Q264" s="70" t="str" cm="1">
        <f t="array" ref="Q264">IFERROR(INDEX($P$12:$R$111,(SMALL(IF(INDEX($P$12:$R$111,,$A$149)=$A$255,MATCH(ROW($P$12:$P$111),ROW($P$12:$P$111)),""),ROWS($B$1:C7))),COLUMNS($B$1:C7)),"")</f>
        <v/>
      </c>
      <c r="R264" s="70" t="str" cm="1">
        <f t="array" ref="R264">IFERROR(INDEX($P$12:$R$111,(SMALL(IF(INDEX($P$12:$R$111,,$A$149)=$A$255,MATCH(ROW($P$12:$P$111),ROW($P$12:$P$111)),""),ROWS($B$1:D7))),COLUMNS($B$1:D7)),"")</f>
        <v/>
      </c>
    </row>
    <row r="265" spans="1:18" x14ac:dyDescent="0.3">
      <c r="A265">
        <v>8</v>
      </c>
      <c r="B265" s="70" t="str" cm="1">
        <f t="array" ref="B265">IFERROR(INDEX($B$12:$H$111,(SMALL(IF(INDEX($B$12:$H$111,,$A$149)=$A$255,MATCH(ROW($B$12:$B$111),ROW($B$12:$B$111)),""),ROWS($B$1:B8))),COLUMNS($B$1:B8)),"")</f>
        <v/>
      </c>
      <c r="C265" s="70" t="str" cm="1">
        <f t="array" ref="C265">IFERROR(INDEX($B$12:$H$111,(SMALL(IF(INDEX($B$12:$H$111,,$A$149)=$A$255,MATCH(ROW($B$12:$B$111),ROW($B$12:$B$111)),""),ROWS($B$1:C8))),COLUMNS($B$1:C8)),"")</f>
        <v/>
      </c>
      <c r="D265" s="70" t="str" cm="1">
        <f t="array" ref="D265">IFERROR(INDEX($B$12:$H$111,(SMALL(IF(INDEX($B$12:$H$111,,$A$149)=$A$255,MATCH(ROW($B$12:$B$111),ROW($B$12:$B$111)),""),ROWS($B$1:D8))),COLUMNS($B$1:D8)),"")</f>
        <v/>
      </c>
      <c r="E265" s="70" t="str" cm="1">
        <f t="array" ref="E265">IFERROR(INDEX($B$12:$H$111,(SMALL(IF(INDEX($B$12:$H$111,,$A$149)=$A$255,MATCH(ROW($B$12:$B$111),ROW($B$12:$B$111)),""),ROWS($B$1:E8))),COLUMNS($B$1:E8)),"")</f>
        <v/>
      </c>
      <c r="F265" s="70" t="str" cm="1">
        <f t="array" ref="F265">IFERROR(INDEX($B$12:$H$111,(SMALL(IF(INDEX($B$12:$H$111,,$A$149)=$A$255,MATCH(ROW($B$12:$B$111),ROW($B$12:$B$111)),""),ROWS($B$1:F8))),COLUMNS($B$1:F8)),"")</f>
        <v/>
      </c>
      <c r="G265" s="70" t="str" cm="1">
        <f t="array" ref="G265">IFERROR(INDEX($B$12:$H$111,(SMALL(IF(INDEX($B$12:$H$111,,$A$149)=$A$255,MATCH(ROW($B$12:$B$111),ROW($B$12:$B$111)),""),ROWS($B$1:G8))),COLUMNS($B$1:G8)),"")</f>
        <v/>
      </c>
      <c r="H265" s="70" t="str" cm="1">
        <f t="array" ref="H265">IFERROR(INDEX($B$12:$H$111,(SMALL(IF(INDEX($B$12:$H$111,,$A$149)=$A$255,MATCH(ROW($B$12:$B$111),ROW($B$12:$B$111)),""),ROWS($B$1:H8))),COLUMNS($B$1:H8)),"")</f>
        <v/>
      </c>
      <c r="K265" s="70" t="str" cm="1">
        <f t="array" ref="K265">IFERROR(INDEX($K$12:$M$111,(SMALL(IF(INDEX($K$12:$M$111,,$A$149)=$A$255,MATCH(ROW($K$12:$K$111),ROW($K$12:$K$111)),""),ROWS($B$1:B8))),COLUMNS($B$1:B8)),"")</f>
        <v/>
      </c>
      <c r="L265" s="70" t="str" cm="1">
        <f t="array" ref="L265">IFERROR(INDEX($K$12:$M$111,(SMALL(IF(INDEX($K$12:$M$111,,$A$149)=$A$255,MATCH(ROW($K$12:$K$111),ROW($K$12:$K$111)),""),ROWS($B$1:C8))),COLUMNS($B$1:C8)),"")</f>
        <v/>
      </c>
      <c r="M265" s="70" t="str" cm="1">
        <f t="array" ref="M265">IFERROR(INDEX($K$12:$M$111,(SMALL(IF(INDEX($K$12:$M$111,,$A$149)=$A$255,MATCH(ROW($K$12:$K$111),ROW($K$12:$K$111)),""),ROWS($B$1:D8))),COLUMNS($B$1:D8)),"")</f>
        <v/>
      </c>
      <c r="P265" s="70" t="str" cm="1">
        <f t="array" ref="P265">IFERROR(INDEX($P$12:$R$111,(SMALL(IF(INDEX($P$12:$R$111,,$A$149)=$A$255,MATCH(ROW($P$12:$P$111),ROW($P$12:$P$111)),""),ROWS($B$1:B8))),COLUMNS($B$1:B8)),"")</f>
        <v/>
      </c>
      <c r="Q265" s="70" t="str" cm="1">
        <f t="array" ref="Q265">IFERROR(INDEX($P$12:$R$111,(SMALL(IF(INDEX($P$12:$R$111,,$A$149)=$A$255,MATCH(ROW($P$12:$P$111),ROW($P$12:$P$111)),""),ROWS($B$1:C8))),COLUMNS($B$1:C8)),"")</f>
        <v/>
      </c>
      <c r="R265" s="70" t="str" cm="1">
        <f t="array" ref="R265">IFERROR(INDEX($P$12:$R$111,(SMALL(IF(INDEX($P$12:$R$111,,$A$149)=$A$255,MATCH(ROW($P$12:$P$111),ROW($P$12:$P$111)),""),ROWS($B$1:D8))),COLUMNS($B$1:D8)),"")</f>
        <v/>
      </c>
    </row>
    <row r="266" spans="1:18" x14ac:dyDescent="0.3">
      <c r="A266">
        <v>9</v>
      </c>
      <c r="B266" s="70" t="str" cm="1">
        <f t="array" ref="B266">IFERROR(INDEX($B$12:$H$111,(SMALL(IF(INDEX($B$12:$H$111,,$A$149)=$A$255,MATCH(ROW($B$12:$B$111),ROW($B$12:$B$111)),""),ROWS($B$1:B9))),COLUMNS($B$1:B9)),"")</f>
        <v/>
      </c>
      <c r="C266" s="70" t="str" cm="1">
        <f t="array" ref="C266">IFERROR(INDEX($B$12:$H$111,(SMALL(IF(INDEX($B$12:$H$111,,$A$149)=$A$255,MATCH(ROW($B$12:$B$111),ROW($B$12:$B$111)),""),ROWS($B$1:C9))),COLUMNS($B$1:C9)),"")</f>
        <v/>
      </c>
      <c r="D266" s="70" t="str" cm="1">
        <f t="array" ref="D266">IFERROR(INDEX($B$12:$H$111,(SMALL(IF(INDEX($B$12:$H$111,,$A$149)=$A$255,MATCH(ROW($B$12:$B$111),ROW($B$12:$B$111)),""),ROWS($B$1:D9))),COLUMNS($B$1:D9)),"")</f>
        <v/>
      </c>
      <c r="E266" s="70" t="str" cm="1">
        <f t="array" ref="E266">IFERROR(INDEX($B$12:$H$111,(SMALL(IF(INDEX($B$12:$H$111,,$A$149)=$A$255,MATCH(ROW($B$12:$B$111),ROW($B$12:$B$111)),""),ROWS($B$1:E9))),COLUMNS($B$1:E9)),"")</f>
        <v/>
      </c>
      <c r="F266" s="70" t="str" cm="1">
        <f t="array" ref="F266">IFERROR(INDEX($B$12:$H$111,(SMALL(IF(INDEX($B$12:$H$111,,$A$149)=$A$255,MATCH(ROW($B$12:$B$111),ROW($B$12:$B$111)),""),ROWS($B$1:F9))),COLUMNS($B$1:F9)),"")</f>
        <v/>
      </c>
      <c r="G266" s="70" t="str" cm="1">
        <f t="array" ref="G266">IFERROR(INDEX($B$12:$H$111,(SMALL(IF(INDEX($B$12:$H$111,,$A$149)=$A$255,MATCH(ROW($B$12:$B$111),ROW($B$12:$B$111)),""),ROWS($B$1:G9))),COLUMNS($B$1:G9)),"")</f>
        <v/>
      </c>
      <c r="H266" s="70" t="str" cm="1">
        <f t="array" ref="H266">IFERROR(INDEX($B$12:$H$111,(SMALL(IF(INDEX($B$12:$H$111,,$A$149)=$A$255,MATCH(ROW($B$12:$B$111),ROW($B$12:$B$111)),""),ROWS($B$1:H9))),COLUMNS($B$1:H9)),"")</f>
        <v/>
      </c>
      <c r="K266" s="70" t="str" cm="1">
        <f t="array" ref="K266">IFERROR(INDEX($K$12:$M$111,(SMALL(IF(INDEX($K$12:$M$111,,$A$149)=$A$255,MATCH(ROW($K$12:$K$111),ROW($K$12:$K$111)),""),ROWS($B$1:B9))),COLUMNS($B$1:B9)),"")</f>
        <v/>
      </c>
      <c r="L266" s="70" t="str" cm="1">
        <f t="array" ref="L266">IFERROR(INDEX($K$12:$M$111,(SMALL(IF(INDEX($K$12:$M$111,,$A$149)=$A$255,MATCH(ROW($K$12:$K$111),ROW($K$12:$K$111)),""),ROWS($B$1:C9))),COLUMNS($B$1:C9)),"")</f>
        <v/>
      </c>
      <c r="M266" s="70" t="str" cm="1">
        <f t="array" ref="M266">IFERROR(INDEX($K$12:$M$111,(SMALL(IF(INDEX($K$12:$M$111,,$A$149)=$A$255,MATCH(ROW($K$12:$K$111),ROW($K$12:$K$111)),""),ROWS($B$1:D9))),COLUMNS($B$1:D9)),"")</f>
        <v/>
      </c>
      <c r="P266" s="70" t="str" cm="1">
        <f t="array" ref="P266">IFERROR(INDEX($P$12:$R$111,(SMALL(IF(INDEX($P$12:$R$111,,$A$149)=$A$255,MATCH(ROW($P$12:$P$111),ROW($P$12:$P$111)),""),ROWS($B$1:B9))),COLUMNS($B$1:B9)),"")</f>
        <v/>
      </c>
      <c r="Q266" s="70" t="str" cm="1">
        <f t="array" ref="Q266">IFERROR(INDEX($P$12:$R$111,(SMALL(IF(INDEX($P$12:$R$111,,$A$149)=$A$255,MATCH(ROW($P$12:$P$111),ROW($P$12:$P$111)),""),ROWS($B$1:C9))),COLUMNS($B$1:C9)),"")</f>
        <v/>
      </c>
      <c r="R266" s="70" t="str" cm="1">
        <f t="array" ref="R266">IFERROR(INDEX($P$12:$R$111,(SMALL(IF(INDEX($P$12:$R$111,,$A$149)=$A$255,MATCH(ROW($P$12:$P$111),ROW($P$12:$P$111)),""),ROWS($B$1:D9))),COLUMNS($B$1:D9)),"")</f>
        <v/>
      </c>
    </row>
    <row r="267" spans="1:18" x14ac:dyDescent="0.3">
      <c r="A267">
        <v>10</v>
      </c>
      <c r="B267" s="70" t="str" cm="1">
        <f t="array" ref="B267">IFERROR(INDEX($B$12:$H$111,(SMALL(IF(INDEX($B$12:$H$111,,$A$149)=$A$255,MATCH(ROW($B$12:$B$111),ROW($B$12:$B$111)),""),ROWS($B$1:B10))),COLUMNS($B$1:B10)),"")</f>
        <v/>
      </c>
      <c r="C267" s="70" t="str" cm="1">
        <f t="array" ref="C267">IFERROR(INDEX($B$12:$H$111,(SMALL(IF(INDEX($B$12:$H$111,,$A$149)=$A$255,MATCH(ROW($B$12:$B$111),ROW($B$12:$B$111)),""),ROWS($B$1:C10))),COLUMNS($B$1:C10)),"")</f>
        <v/>
      </c>
      <c r="D267" s="70" t="str" cm="1">
        <f t="array" ref="D267">IFERROR(INDEX($B$12:$H$111,(SMALL(IF(INDEX($B$12:$H$111,,$A$149)=$A$255,MATCH(ROW($B$12:$B$111),ROW($B$12:$B$111)),""),ROWS($B$1:D10))),COLUMNS($B$1:D10)),"")</f>
        <v/>
      </c>
      <c r="E267" s="70" t="str" cm="1">
        <f t="array" ref="E267">IFERROR(INDEX($B$12:$H$111,(SMALL(IF(INDEX($B$12:$H$111,,$A$149)=$A$255,MATCH(ROW($B$12:$B$111),ROW($B$12:$B$111)),""),ROWS($B$1:E10))),COLUMNS($B$1:E10)),"")</f>
        <v/>
      </c>
      <c r="F267" s="70" t="str" cm="1">
        <f t="array" ref="F267">IFERROR(INDEX($B$12:$H$111,(SMALL(IF(INDEX($B$12:$H$111,,$A$149)=$A$255,MATCH(ROW($B$12:$B$111),ROW($B$12:$B$111)),""),ROWS($B$1:F10))),COLUMNS($B$1:F10)),"")</f>
        <v/>
      </c>
      <c r="G267" s="70" t="str" cm="1">
        <f t="array" ref="G267">IFERROR(INDEX($B$12:$H$111,(SMALL(IF(INDEX($B$12:$H$111,,$A$149)=$A$255,MATCH(ROW($B$12:$B$111),ROW($B$12:$B$111)),""),ROWS($B$1:G10))),COLUMNS($B$1:G10)),"")</f>
        <v/>
      </c>
      <c r="H267" s="70" t="str" cm="1">
        <f t="array" ref="H267">IFERROR(INDEX($B$12:$H$111,(SMALL(IF(INDEX($B$12:$H$111,,$A$149)=$A$255,MATCH(ROW($B$12:$B$111),ROW($B$12:$B$111)),""),ROWS($B$1:H10))),COLUMNS($B$1:H10)),"")</f>
        <v/>
      </c>
      <c r="K267" s="70" t="str" cm="1">
        <f t="array" ref="K267">IFERROR(INDEX($K$12:$M$111,(SMALL(IF(INDEX($K$12:$M$111,,$A$149)=$A$255,MATCH(ROW($K$12:$K$111),ROW($K$12:$K$111)),""),ROWS($B$1:B10))),COLUMNS($B$1:B10)),"")</f>
        <v/>
      </c>
      <c r="L267" s="70" t="str" cm="1">
        <f t="array" ref="L267">IFERROR(INDEX($K$12:$M$111,(SMALL(IF(INDEX($K$12:$M$111,,$A$149)=$A$255,MATCH(ROW($K$12:$K$111),ROW($K$12:$K$111)),""),ROWS($B$1:C10))),COLUMNS($B$1:C10)),"")</f>
        <v/>
      </c>
      <c r="M267" s="70" t="str" cm="1">
        <f t="array" ref="M267">IFERROR(INDEX($K$12:$M$111,(SMALL(IF(INDEX($K$12:$M$111,,$A$149)=$A$255,MATCH(ROW($K$12:$K$111),ROW($K$12:$K$111)),""),ROWS($B$1:D10))),COLUMNS($B$1:D10)),"")</f>
        <v/>
      </c>
      <c r="P267" s="70" t="str" cm="1">
        <f t="array" ref="P267">IFERROR(INDEX($P$12:$R$111,(SMALL(IF(INDEX($P$12:$R$111,,$A$149)=$A$255,MATCH(ROW($P$12:$P$111),ROW($P$12:$P$111)),""),ROWS($B$1:B10))),COLUMNS($B$1:B10)),"")</f>
        <v/>
      </c>
      <c r="Q267" s="70" t="str" cm="1">
        <f t="array" ref="Q267">IFERROR(INDEX($P$12:$R$111,(SMALL(IF(INDEX($P$12:$R$111,,$A$149)=$A$255,MATCH(ROW($P$12:$P$111),ROW($P$12:$P$111)),""),ROWS($B$1:C10))),COLUMNS($B$1:C10)),"")</f>
        <v/>
      </c>
      <c r="R267" s="70" t="str" cm="1">
        <f t="array" ref="R267">IFERROR(INDEX($P$12:$R$111,(SMALL(IF(INDEX($P$12:$R$111,,$A$149)=$A$255,MATCH(ROW($P$12:$P$111),ROW($P$12:$P$111)),""),ROWS($B$1:D10))),COLUMNS($B$1:D10)),"")</f>
        <v/>
      </c>
    </row>
    <row r="268" spans="1:18" x14ac:dyDescent="0.3">
      <c r="A268">
        <v>11</v>
      </c>
      <c r="B268" s="70" t="str" cm="1">
        <f t="array" ref="B268">IFERROR(INDEX($B$12:$H$111,(SMALL(IF(INDEX($B$12:$H$111,,$A$149)=$A$255,MATCH(ROW($B$12:$B$111),ROW($B$12:$B$111)),""),ROWS($B$1:B11))),COLUMNS($B$1:B11)),"")</f>
        <v/>
      </c>
      <c r="C268" s="70" t="str" cm="1">
        <f t="array" ref="C268">IFERROR(INDEX($B$12:$H$111,(SMALL(IF(INDEX($B$12:$H$111,,$A$149)=$A$255,MATCH(ROW($B$12:$B$111),ROW($B$12:$B$111)),""),ROWS($B$1:C11))),COLUMNS($B$1:C11)),"")</f>
        <v/>
      </c>
      <c r="D268" s="70" t="str" cm="1">
        <f t="array" ref="D268">IFERROR(INDEX($B$12:$H$111,(SMALL(IF(INDEX($B$12:$H$111,,$A$149)=$A$255,MATCH(ROW($B$12:$B$111),ROW($B$12:$B$111)),""),ROWS($B$1:D11))),COLUMNS($B$1:D11)),"")</f>
        <v/>
      </c>
      <c r="E268" s="70" t="str" cm="1">
        <f t="array" ref="E268">IFERROR(INDEX($B$12:$H$111,(SMALL(IF(INDEX($B$12:$H$111,,$A$149)=$A$255,MATCH(ROW($B$12:$B$111),ROW($B$12:$B$111)),""),ROWS($B$1:E11))),COLUMNS($B$1:E11)),"")</f>
        <v/>
      </c>
      <c r="F268" s="70" t="str" cm="1">
        <f t="array" ref="F268">IFERROR(INDEX($B$12:$H$111,(SMALL(IF(INDEX($B$12:$H$111,,$A$149)=$A$255,MATCH(ROW($B$12:$B$111),ROW($B$12:$B$111)),""),ROWS($B$1:F11))),COLUMNS($B$1:F11)),"")</f>
        <v/>
      </c>
      <c r="G268" s="70" t="str" cm="1">
        <f t="array" ref="G268">IFERROR(INDEX($B$12:$H$111,(SMALL(IF(INDEX($B$12:$H$111,,$A$149)=$A$255,MATCH(ROW($B$12:$B$111),ROW($B$12:$B$111)),""),ROWS($B$1:G11))),COLUMNS($B$1:G11)),"")</f>
        <v/>
      </c>
      <c r="H268" s="70" t="str" cm="1">
        <f t="array" ref="H268">IFERROR(INDEX($B$12:$H$111,(SMALL(IF(INDEX($B$12:$H$111,,$A$149)=$A$255,MATCH(ROW($B$12:$B$111),ROW($B$12:$B$111)),""),ROWS($B$1:H11))),COLUMNS($B$1:H11)),"")</f>
        <v/>
      </c>
      <c r="K268" s="70" t="str" cm="1">
        <f t="array" ref="K268">IFERROR(INDEX($K$12:$M$111,(SMALL(IF(INDEX($K$12:$M$111,,$A$149)=$A$255,MATCH(ROW($K$12:$K$111),ROW($K$12:$K$111)),""),ROWS($B$1:B11))),COLUMNS($B$1:B11)),"")</f>
        <v/>
      </c>
      <c r="L268" s="70" t="str" cm="1">
        <f t="array" ref="L268">IFERROR(INDEX($K$12:$M$111,(SMALL(IF(INDEX($K$12:$M$111,,$A$149)=$A$255,MATCH(ROW($K$12:$K$111),ROW($K$12:$K$111)),""),ROWS($B$1:C11))),COLUMNS($B$1:C11)),"")</f>
        <v/>
      </c>
      <c r="M268" s="70" t="str" cm="1">
        <f t="array" ref="M268">IFERROR(INDEX($K$12:$M$111,(SMALL(IF(INDEX($K$12:$M$111,,$A$149)=$A$255,MATCH(ROW($K$12:$K$111),ROW($K$12:$K$111)),""),ROWS($B$1:D11))),COLUMNS($B$1:D11)),"")</f>
        <v/>
      </c>
      <c r="P268" s="70" t="str" cm="1">
        <f t="array" ref="P268">IFERROR(INDEX($P$12:$R$111,(SMALL(IF(INDEX($P$12:$R$111,,$A$149)=$A$255,MATCH(ROW($P$12:$P$111),ROW($P$12:$P$111)),""),ROWS($B$1:B11))),COLUMNS($B$1:B11)),"")</f>
        <v/>
      </c>
      <c r="Q268" s="70" t="str" cm="1">
        <f t="array" ref="Q268">IFERROR(INDEX($P$12:$R$111,(SMALL(IF(INDEX($P$12:$R$111,,$A$149)=$A$255,MATCH(ROW($P$12:$P$111),ROW($P$12:$P$111)),""),ROWS($B$1:C11))),COLUMNS($B$1:C11)),"")</f>
        <v/>
      </c>
      <c r="R268" s="70" t="str" cm="1">
        <f t="array" ref="R268">IFERROR(INDEX($P$12:$R$111,(SMALL(IF(INDEX($P$12:$R$111,,$A$149)=$A$255,MATCH(ROW($P$12:$P$111),ROW($P$12:$P$111)),""),ROWS($B$1:D11))),COLUMNS($B$1:D11)),"")</f>
        <v/>
      </c>
    </row>
    <row r="269" spans="1:18" x14ac:dyDescent="0.3">
      <c r="A269">
        <v>12</v>
      </c>
      <c r="B269" s="70" t="str" cm="1">
        <f t="array" ref="B269">IFERROR(INDEX($B$12:$H$111,(SMALL(IF(INDEX($B$12:$H$111,,$A$149)=$A$255,MATCH(ROW($B$12:$B$111),ROW($B$12:$B$111)),""),ROWS($B$1:B12))),COLUMNS($B$1:B12)),"")</f>
        <v/>
      </c>
      <c r="C269" s="70" t="str" cm="1">
        <f t="array" ref="C269">IFERROR(INDEX($B$12:$H$111,(SMALL(IF(INDEX($B$12:$H$111,,$A$149)=$A$255,MATCH(ROW($B$12:$B$111),ROW($B$12:$B$111)),""),ROWS($B$1:C12))),COLUMNS($B$1:C12)),"")</f>
        <v/>
      </c>
      <c r="D269" s="70" t="str" cm="1">
        <f t="array" ref="D269">IFERROR(INDEX($B$12:$H$111,(SMALL(IF(INDEX($B$12:$H$111,,$A$149)=$A$255,MATCH(ROW($B$12:$B$111),ROW($B$12:$B$111)),""),ROWS($B$1:D12))),COLUMNS($B$1:D12)),"")</f>
        <v/>
      </c>
      <c r="E269" s="70" t="str" cm="1">
        <f t="array" ref="E269">IFERROR(INDEX($B$12:$H$111,(SMALL(IF(INDEX($B$12:$H$111,,$A$149)=$A$255,MATCH(ROW($B$12:$B$111),ROW($B$12:$B$111)),""),ROWS($B$1:E12))),COLUMNS($B$1:E12)),"")</f>
        <v/>
      </c>
      <c r="F269" s="70" t="str" cm="1">
        <f t="array" ref="F269">IFERROR(INDEX($B$12:$H$111,(SMALL(IF(INDEX($B$12:$H$111,,$A$149)=$A$255,MATCH(ROW($B$12:$B$111),ROW($B$12:$B$111)),""),ROWS($B$1:F12))),COLUMNS($B$1:F12)),"")</f>
        <v/>
      </c>
      <c r="G269" s="70" t="str" cm="1">
        <f t="array" ref="G269">IFERROR(INDEX($B$12:$H$111,(SMALL(IF(INDEX($B$12:$H$111,,$A$149)=$A$255,MATCH(ROW($B$12:$B$111),ROW($B$12:$B$111)),""),ROWS($B$1:G12))),COLUMNS($B$1:G12)),"")</f>
        <v/>
      </c>
      <c r="H269" s="70" t="str" cm="1">
        <f t="array" ref="H269">IFERROR(INDEX($B$12:$H$111,(SMALL(IF(INDEX($B$12:$H$111,,$A$149)=$A$255,MATCH(ROW($B$12:$B$111),ROW($B$12:$B$111)),""),ROWS($B$1:H12))),COLUMNS($B$1:H12)),"")</f>
        <v/>
      </c>
      <c r="K269" s="70" t="str" cm="1">
        <f t="array" ref="K269">IFERROR(INDEX($K$12:$M$111,(SMALL(IF(INDEX($K$12:$M$111,,$A$149)=$A$255,MATCH(ROW($K$12:$K$111),ROW($K$12:$K$111)),""),ROWS($B$1:B12))),COLUMNS($B$1:B12)),"")</f>
        <v/>
      </c>
      <c r="L269" s="70" t="str" cm="1">
        <f t="array" ref="L269">IFERROR(INDEX($K$12:$M$111,(SMALL(IF(INDEX($K$12:$M$111,,$A$149)=$A$255,MATCH(ROW($K$12:$K$111),ROW($K$12:$K$111)),""),ROWS($B$1:C12))),COLUMNS($B$1:C12)),"")</f>
        <v/>
      </c>
      <c r="M269" s="70" t="str" cm="1">
        <f t="array" ref="M269">IFERROR(INDEX($K$12:$M$111,(SMALL(IF(INDEX($K$12:$M$111,,$A$149)=$A$255,MATCH(ROW($K$12:$K$111),ROW($K$12:$K$111)),""),ROWS($B$1:D12))),COLUMNS($B$1:D12)),"")</f>
        <v/>
      </c>
      <c r="P269" s="70" t="str" cm="1">
        <f t="array" ref="P269">IFERROR(INDEX($P$12:$R$111,(SMALL(IF(INDEX($P$12:$R$111,,$A$149)=$A$255,MATCH(ROW($P$12:$P$111),ROW($P$12:$P$111)),""),ROWS($B$1:B12))),COLUMNS($B$1:B12)),"")</f>
        <v/>
      </c>
      <c r="Q269" s="70" t="str" cm="1">
        <f t="array" ref="Q269">IFERROR(INDEX($P$12:$R$111,(SMALL(IF(INDEX($P$12:$R$111,,$A$149)=$A$255,MATCH(ROW($P$12:$P$111),ROW($P$12:$P$111)),""),ROWS($B$1:C12))),COLUMNS($B$1:C12)),"")</f>
        <v/>
      </c>
      <c r="R269" s="70" t="str" cm="1">
        <f t="array" ref="R269">IFERROR(INDEX($P$12:$R$111,(SMALL(IF(INDEX($P$12:$R$111,,$A$149)=$A$255,MATCH(ROW($P$12:$P$111),ROW($P$12:$P$111)),""),ROWS($B$1:D12))),COLUMNS($B$1:D12)),"")</f>
        <v/>
      </c>
    </row>
    <row r="270" spans="1:18" x14ac:dyDescent="0.3">
      <c r="A270">
        <v>13</v>
      </c>
      <c r="B270" s="70" t="str" cm="1">
        <f t="array" ref="B270">IFERROR(INDEX($B$12:$H$111,(SMALL(IF(INDEX($B$12:$H$111,,$A$149)=$A$255,MATCH(ROW($B$12:$B$111),ROW($B$12:$B$111)),""),ROWS($B$1:B13))),COLUMNS($B$1:B13)),"")</f>
        <v/>
      </c>
      <c r="C270" s="70" t="str" cm="1">
        <f t="array" ref="C270">IFERROR(INDEX($B$12:$H$111,(SMALL(IF(INDEX($B$12:$H$111,,$A$149)=$A$255,MATCH(ROW($B$12:$B$111),ROW($B$12:$B$111)),""),ROWS($B$1:C13))),COLUMNS($B$1:C13)),"")</f>
        <v/>
      </c>
      <c r="D270" s="70" t="str" cm="1">
        <f t="array" ref="D270">IFERROR(INDEX($B$12:$H$111,(SMALL(IF(INDEX($B$12:$H$111,,$A$149)=$A$255,MATCH(ROW($B$12:$B$111),ROW($B$12:$B$111)),""),ROWS($B$1:D13))),COLUMNS($B$1:D13)),"")</f>
        <v/>
      </c>
      <c r="E270" s="70" t="str" cm="1">
        <f t="array" ref="E270">IFERROR(INDEX($B$12:$H$111,(SMALL(IF(INDEX($B$12:$H$111,,$A$149)=$A$255,MATCH(ROW($B$12:$B$111),ROW($B$12:$B$111)),""),ROWS($B$1:E13))),COLUMNS($B$1:E13)),"")</f>
        <v/>
      </c>
      <c r="F270" s="70" t="str" cm="1">
        <f t="array" ref="F270">IFERROR(INDEX($B$12:$H$111,(SMALL(IF(INDEX($B$12:$H$111,,$A$149)=$A$255,MATCH(ROW($B$12:$B$111),ROW($B$12:$B$111)),""),ROWS($B$1:F13))),COLUMNS($B$1:F13)),"")</f>
        <v/>
      </c>
      <c r="G270" s="70" t="str" cm="1">
        <f t="array" ref="G270">IFERROR(INDEX($B$12:$H$111,(SMALL(IF(INDEX($B$12:$H$111,,$A$149)=$A$255,MATCH(ROW($B$12:$B$111),ROW($B$12:$B$111)),""),ROWS($B$1:G13))),COLUMNS($B$1:G13)),"")</f>
        <v/>
      </c>
      <c r="H270" s="70" t="str" cm="1">
        <f t="array" ref="H270">IFERROR(INDEX($B$12:$H$111,(SMALL(IF(INDEX($B$12:$H$111,,$A$149)=$A$255,MATCH(ROW($B$12:$B$111),ROW($B$12:$B$111)),""),ROWS($B$1:H13))),COLUMNS($B$1:H13)),"")</f>
        <v/>
      </c>
      <c r="K270" s="70" t="str" cm="1">
        <f t="array" ref="K270">IFERROR(INDEX($K$12:$M$111,(SMALL(IF(INDEX($K$12:$M$111,,$A$149)=$A$255,MATCH(ROW($K$12:$K$111),ROW($K$12:$K$111)),""),ROWS($B$1:B13))),COLUMNS($B$1:B13)),"")</f>
        <v/>
      </c>
      <c r="L270" s="70" t="str" cm="1">
        <f t="array" ref="L270">IFERROR(INDEX($K$12:$M$111,(SMALL(IF(INDEX($K$12:$M$111,,$A$149)=$A$255,MATCH(ROW($K$12:$K$111),ROW($K$12:$K$111)),""),ROWS($B$1:C13))),COLUMNS($B$1:C13)),"")</f>
        <v/>
      </c>
      <c r="M270" s="70" t="str" cm="1">
        <f t="array" ref="M270">IFERROR(INDEX($K$12:$M$111,(SMALL(IF(INDEX($K$12:$M$111,,$A$149)=$A$255,MATCH(ROW($K$12:$K$111),ROW($K$12:$K$111)),""),ROWS($B$1:D13))),COLUMNS($B$1:D13)),"")</f>
        <v/>
      </c>
      <c r="P270" s="70" t="str" cm="1">
        <f t="array" ref="P270">IFERROR(INDEX($P$12:$R$111,(SMALL(IF(INDEX($P$12:$R$111,,$A$149)=$A$255,MATCH(ROW($P$12:$P$111),ROW($P$12:$P$111)),""),ROWS($B$1:B13))),COLUMNS($B$1:B13)),"")</f>
        <v/>
      </c>
      <c r="Q270" s="70" t="str" cm="1">
        <f t="array" ref="Q270">IFERROR(INDEX($P$12:$R$111,(SMALL(IF(INDEX($P$12:$R$111,,$A$149)=$A$255,MATCH(ROW($P$12:$P$111),ROW($P$12:$P$111)),""),ROWS($B$1:C13))),COLUMNS($B$1:C13)),"")</f>
        <v/>
      </c>
      <c r="R270" s="70" t="str" cm="1">
        <f t="array" ref="R270">IFERROR(INDEX($P$12:$R$111,(SMALL(IF(INDEX($P$12:$R$111,,$A$149)=$A$255,MATCH(ROW($P$12:$P$111),ROW($P$12:$P$111)),""),ROWS($B$1:D13))),COLUMNS($B$1:D13)),"")</f>
        <v/>
      </c>
    </row>
    <row r="271" spans="1:18" x14ac:dyDescent="0.3">
      <c r="A271">
        <v>14</v>
      </c>
      <c r="B271" s="70" t="str" cm="1">
        <f t="array" ref="B271">IFERROR(INDEX($B$12:$H$111,(SMALL(IF(INDEX($B$12:$H$111,,$A$149)=$A$255,MATCH(ROW($B$12:$B$111),ROW($B$12:$B$111)),""),ROWS($B$1:B14))),COLUMNS($B$1:B14)),"")</f>
        <v/>
      </c>
      <c r="C271" s="70" t="str" cm="1">
        <f t="array" ref="C271">IFERROR(INDEX($B$12:$H$111,(SMALL(IF(INDEX($B$12:$H$111,,$A$149)=$A$255,MATCH(ROW($B$12:$B$111),ROW($B$12:$B$111)),""),ROWS($B$1:C14))),COLUMNS($B$1:C14)),"")</f>
        <v/>
      </c>
      <c r="D271" s="70" t="str" cm="1">
        <f t="array" ref="D271">IFERROR(INDEX($B$12:$H$111,(SMALL(IF(INDEX($B$12:$H$111,,$A$149)=$A$255,MATCH(ROW($B$12:$B$111),ROW($B$12:$B$111)),""),ROWS($B$1:D14))),COLUMNS($B$1:D14)),"")</f>
        <v/>
      </c>
      <c r="E271" s="70" t="str" cm="1">
        <f t="array" ref="E271">IFERROR(INDEX($B$12:$H$111,(SMALL(IF(INDEX($B$12:$H$111,,$A$149)=$A$255,MATCH(ROW($B$12:$B$111),ROW($B$12:$B$111)),""),ROWS($B$1:E14))),COLUMNS($B$1:E14)),"")</f>
        <v/>
      </c>
      <c r="F271" s="70" t="str" cm="1">
        <f t="array" ref="F271">IFERROR(INDEX($B$12:$H$111,(SMALL(IF(INDEX($B$12:$H$111,,$A$149)=$A$255,MATCH(ROW($B$12:$B$111),ROW($B$12:$B$111)),""),ROWS($B$1:F14))),COLUMNS($B$1:F14)),"")</f>
        <v/>
      </c>
      <c r="G271" s="70" t="str" cm="1">
        <f t="array" ref="G271">IFERROR(INDEX($B$12:$H$111,(SMALL(IF(INDEX($B$12:$H$111,,$A$149)=$A$255,MATCH(ROW($B$12:$B$111),ROW($B$12:$B$111)),""),ROWS($B$1:G14))),COLUMNS($B$1:G14)),"")</f>
        <v/>
      </c>
      <c r="H271" s="70" t="str" cm="1">
        <f t="array" ref="H271">IFERROR(INDEX($B$12:$H$111,(SMALL(IF(INDEX($B$12:$H$111,,$A$149)=$A$255,MATCH(ROW($B$12:$B$111),ROW($B$12:$B$111)),""),ROWS($B$1:H14))),COLUMNS($B$1:H14)),"")</f>
        <v/>
      </c>
      <c r="K271" s="70" t="str" cm="1">
        <f t="array" ref="K271">IFERROR(INDEX($K$12:$M$111,(SMALL(IF(INDEX($K$12:$M$111,,$A$149)=$A$255,MATCH(ROW($K$12:$K$111),ROW($K$12:$K$111)),""),ROWS($B$1:B14))),COLUMNS($B$1:B14)),"")</f>
        <v/>
      </c>
      <c r="L271" s="70" t="str" cm="1">
        <f t="array" ref="L271">IFERROR(INDEX($K$12:$M$111,(SMALL(IF(INDEX($K$12:$M$111,,$A$149)=$A$255,MATCH(ROW($K$12:$K$111),ROW($K$12:$K$111)),""),ROWS($B$1:C14))),COLUMNS($B$1:C14)),"")</f>
        <v/>
      </c>
      <c r="M271" s="70" t="str" cm="1">
        <f t="array" ref="M271">IFERROR(INDEX($K$12:$M$111,(SMALL(IF(INDEX($K$12:$M$111,,$A$149)=$A$255,MATCH(ROW($K$12:$K$111),ROW($K$12:$K$111)),""),ROWS($B$1:D14))),COLUMNS($B$1:D14)),"")</f>
        <v/>
      </c>
      <c r="P271" s="70" t="str" cm="1">
        <f t="array" ref="P271">IFERROR(INDEX($P$12:$R$111,(SMALL(IF(INDEX($P$12:$R$111,,$A$149)=$A$255,MATCH(ROW($P$12:$P$111),ROW($P$12:$P$111)),""),ROWS($B$1:B14))),COLUMNS($B$1:B14)),"")</f>
        <v/>
      </c>
      <c r="Q271" s="70" t="str" cm="1">
        <f t="array" ref="Q271">IFERROR(INDEX($P$12:$R$111,(SMALL(IF(INDEX($P$12:$R$111,,$A$149)=$A$255,MATCH(ROW($P$12:$P$111),ROW($P$12:$P$111)),""),ROWS($B$1:C14))),COLUMNS($B$1:C14)),"")</f>
        <v/>
      </c>
      <c r="R271" s="70" t="str" cm="1">
        <f t="array" ref="R271">IFERROR(INDEX($P$12:$R$111,(SMALL(IF(INDEX($P$12:$R$111,,$A$149)=$A$255,MATCH(ROW($P$12:$P$111),ROW($P$12:$P$111)),""),ROWS($B$1:D14))),COLUMNS($B$1:D14)),"")</f>
        <v/>
      </c>
    </row>
    <row r="272" spans="1:18" x14ac:dyDescent="0.3">
      <c r="A272">
        <v>15</v>
      </c>
      <c r="B272" s="70" t="str" cm="1">
        <f t="array" ref="B272">IFERROR(INDEX($B$12:$H$111,(SMALL(IF(INDEX($B$12:$H$111,,$A$149)=$A$255,MATCH(ROW($B$12:$B$111),ROW($B$12:$B$111)),""),ROWS($B$1:B15))),COLUMNS($B$1:B15)),"")</f>
        <v/>
      </c>
      <c r="C272" s="70" t="str" cm="1">
        <f t="array" ref="C272">IFERROR(INDEX($B$12:$H$111,(SMALL(IF(INDEX($B$12:$H$111,,$A$149)=$A$255,MATCH(ROW($B$12:$B$111),ROW($B$12:$B$111)),""),ROWS($B$1:C15))),COLUMNS($B$1:C15)),"")</f>
        <v/>
      </c>
      <c r="D272" s="70" t="str" cm="1">
        <f t="array" ref="D272">IFERROR(INDEX($B$12:$H$111,(SMALL(IF(INDEX($B$12:$H$111,,$A$149)=$A$255,MATCH(ROW($B$12:$B$111),ROW($B$12:$B$111)),""),ROWS($B$1:D15))),COLUMNS($B$1:D15)),"")</f>
        <v/>
      </c>
      <c r="E272" s="70" t="str" cm="1">
        <f t="array" ref="E272">IFERROR(INDEX($B$12:$H$111,(SMALL(IF(INDEX($B$12:$H$111,,$A$149)=$A$255,MATCH(ROW($B$12:$B$111),ROW($B$12:$B$111)),""),ROWS($B$1:E15))),COLUMNS($B$1:E15)),"")</f>
        <v/>
      </c>
      <c r="F272" s="70" t="str" cm="1">
        <f t="array" ref="F272">IFERROR(INDEX($B$12:$H$111,(SMALL(IF(INDEX($B$12:$H$111,,$A$149)=$A$255,MATCH(ROW($B$12:$B$111),ROW($B$12:$B$111)),""),ROWS($B$1:F15))),COLUMNS($B$1:F15)),"")</f>
        <v/>
      </c>
      <c r="G272" s="70" t="str" cm="1">
        <f t="array" ref="G272">IFERROR(INDEX($B$12:$H$111,(SMALL(IF(INDEX($B$12:$H$111,,$A$149)=$A$255,MATCH(ROW($B$12:$B$111),ROW($B$12:$B$111)),""),ROWS($B$1:G15))),COLUMNS($B$1:G15)),"")</f>
        <v/>
      </c>
      <c r="H272" s="70" t="str" cm="1">
        <f t="array" ref="H272">IFERROR(INDEX($B$12:$H$111,(SMALL(IF(INDEX($B$12:$H$111,,$A$149)=$A$255,MATCH(ROW($B$12:$B$111),ROW($B$12:$B$111)),""),ROWS($B$1:H15))),COLUMNS($B$1:H15)),"")</f>
        <v/>
      </c>
      <c r="K272" s="70" t="str" cm="1">
        <f t="array" ref="K272">IFERROR(INDEX($K$12:$M$111,(SMALL(IF(INDEX($K$12:$M$111,,$A$149)=$A$255,MATCH(ROW($K$12:$K$111),ROW($K$12:$K$111)),""),ROWS($B$1:B15))),COLUMNS($B$1:B15)),"")</f>
        <v/>
      </c>
      <c r="L272" s="70" t="str" cm="1">
        <f t="array" ref="L272">IFERROR(INDEX($K$12:$M$111,(SMALL(IF(INDEX($K$12:$M$111,,$A$149)=$A$255,MATCH(ROW($K$12:$K$111),ROW($K$12:$K$111)),""),ROWS($B$1:C15))),COLUMNS($B$1:C15)),"")</f>
        <v/>
      </c>
      <c r="M272" s="70" t="str" cm="1">
        <f t="array" ref="M272">IFERROR(INDEX($K$12:$M$111,(SMALL(IF(INDEX($K$12:$M$111,,$A$149)=$A$255,MATCH(ROW($K$12:$K$111),ROW($K$12:$K$111)),""),ROWS($B$1:D15))),COLUMNS($B$1:D15)),"")</f>
        <v/>
      </c>
      <c r="P272" s="70" t="str" cm="1">
        <f t="array" ref="P272">IFERROR(INDEX($P$12:$R$111,(SMALL(IF(INDEX($P$12:$R$111,,$A$149)=$A$255,MATCH(ROW($P$12:$P$111),ROW($P$12:$P$111)),""),ROWS($B$1:B15))),COLUMNS($B$1:B15)),"")</f>
        <v/>
      </c>
      <c r="Q272" s="70" t="str" cm="1">
        <f t="array" ref="Q272">IFERROR(INDEX($P$12:$R$111,(SMALL(IF(INDEX($P$12:$R$111,,$A$149)=$A$255,MATCH(ROW($P$12:$P$111),ROW($P$12:$P$111)),""),ROWS($B$1:C15))),COLUMNS($B$1:C15)),"")</f>
        <v/>
      </c>
      <c r="R272" s="70" t="str" cm="1">
        <f t="array" ref="R272">IFERROR(INDEX($P$12:$R$111,(SMALL(IF(INDEX($P$12:$R$111,,$A$149)=$A$255,MATCH(ROW($P$12:$P$111),ROW($P$12:$P$111)),""),ROWS($B$1:D15))),COLUMNS($B$1:D15)),"")</f>
        <v/>
      </c>
    </row>
    <row r="273" spans="1:18" x14ac:dyDescent="0.3">
      <c r="A273">
        <v>16</v>
      </c>
      <c r="B273" s="70" t="str" cm="1">
        <f t="array" ref="B273">IFERROR(INDEX($B$12:$H$111,(SMALL(IF(INDEX($B$12:$H$111,,$A$149)=$A$255,MATCH(ROW($B$12:$B$111),ROW($B$12:$B$111)),""),ROWS($B$1:B16))),COLUMNS($B$1:B16)),"")</f>
        <v/>
      </c>
      <c r="C273" s="70" t="str" cm="1">
        <f t="array" ref="C273">IFERROR(INDEX($B$12:$H$111,(SMALL(IF(INDEX($B$12:$H$111,,$A$149)=$A$255,MATCH(ROW($B$12:$B$111),ROW($B$12:$B$111)),""),ROWS($B$1:C16))),COLUMNS($B$1:C16)),"")</f>
        <v/>
      </c>
      <c r="D273" s="70" t="str" cm="1">
        <f t="array" ref="D273">IFERROR(INDEX($B$12:$H$111,(SMALL(IF(INDEX($B$12:$H$111,,$A$149)=$A$255,MATCH(ROW($B$12:$B$111),ROW($B$12:$B$111)),""),ROWS($B$1:D16))),COLUMNS($B$1:D16)),"")</f>
        <v/>
      </c>
      <c r="E273" s="70" t="str" cm="1">
        <f t="array" ref="E273">IFERROR(INDEX($B$12:$H$111,(SMALL(IF(INDEX($B$12:$H$111,,$A$149)=$A$255,MATCH(ROW($B$12:$B$111),ROW($B$12:$B$111)),""),ROWS($B$1:E16))),COLUMNS($B$1:E16)),"")</f>
        <v/>
      </c>
      <c r="F273" s="70" t="str" cm="1">
        <f t="array" ref="F273">IFERROR(INDEX($B$12:$H$111,(SMALL(IF(INDEX($B$12:$H$111,,$A$149)=$A$255,MATCH(ROW($B$12:$B$111),ROW($B$12:$B$111)),""),ROWS($B$1:F16))),COLUMNS($B$1:F16)),"")</f>
        <v/>
      </c>
      <c r="G273" s="70" t="str" cm="1">
        <f t="array" ref="G273">IFERROR(INDEX($B$12:$H$111,(SMALL(IF(INDEX($B$12:$H$111,,$A$149)=$A$255,MATCH(ROW($B$12:$B$111),ROW($B$12:$B$111)),""),ROWS($B$1:G16))),COLUMNS($B$1:G16)),"")</f>
        <v/>
      </c>
      <c r="H273" s="70" t="str" cm="1">
        <f t="array" ref="H273">IFERROR(INDEX($B$12:$H$111,(SMALL(IF(INDEX($B$12:$H$111,,$A$149)=$A$255,MATCH(ROW($B$12:$B$111),ROW($B$12:$B$111)),""),ROWS($B$1:H16))),COLUMNS($B$1:H16)),"")</f>
        <v/>
      </c>
      <c r="K273" s="70" t="str" cm="1">
        <f t="array" ref="K273">IFERROR(INDEX($K$12:$M$111,(SMALL(IF(INDEX($K$12:$M$111,,$A$149)=$A$255,MATCH(ROW($K$12:$K$111),ROW($K$12:$K$111)),""),ROWS($B$1:B16))),COLUMNS($B$1:B16)),"")</f>
        <v/>
      </c>
      <c r="L273" s="70" t="str" cm="1">
        <f t="array" ref="L273">IFERROR(INDEX($K$12:$M$111,(SMALL(IF(INDEX($K$12:$M$111,,$A$149)=$A$255,MATCH(ROW($K$12:$K$111),ROW($K$12:$K$111)),""),ROWS($B$1:C16))),COLUMNS($B$1:C16)),"")</f>
        <v/>
      </c>
      <c r="M273" s="70" t="str" cm="1">
        <f t="array" ref="M273">IFERROR(INDEX($K$12:$M$111,(SMALL(IF(INDEX($K$12:$M$111,,$A$149)=$A$255,MATCH(ROW($K$12:$K$111),ROW($K$12:$K$111)),""),ROWS($B$1:D16))),COLUMNS($B$1:D16)),"")</f>
        <v/>
      </c>
      <c r="P273" s="70" t="str" cm="1">
        <f t="array" ref="P273">IFERROR(INDEX($P$12:$R$111,(SMALL(IF(INDEX($P$12:$R$111,,$A$149)=$A$255,MATCH(ROW($P$12:$P$111),ROW($P$12:$P$111)),""),ROWS($B$1:B16))),COLUMNS($B$1:B16)),"")</f>
        <v/>
      </c>
      <c r="Q273" s="70" t="str" cm="1">
        <f t="array" ref="Q273">IFERROR(INDEX($P$12:$R$111,(SMALL(IF(INDEX($P$12:$R$111,,$A$149)=$A$255,MATCH(ROW($P$12:$P$111),ROW($P$12:$P$111)),""),ROWS($B$1:C16))),COLUMNS($B$1:C16)),"")</f>
        <v/>
      </c>
      <c r="R273" s="70" t="str" cm="1">
        <f t="array" ref="R273">IFERROR(INDEX($P$12:$R$111,(SMALL(IF(INDEX($P$12:$R$111,,$A$149)=$A$255,MATCH(ROW($P$12:$P$111),ROW($P$12:$P$111)),""),ROWS($B$1:D16))),COLUMNS($B$1:D16)),"")</f>
        <v/>
      </c>
    </row>
    <row r="274" spans="1:18" x14ac:dyDescent="0.3">
      <c r="A274">
        <v>17</v>
      </c>
      <c r="B274" s="70" t="str" cm="1">
        <f t="array" ref="B274">IFERROR(INDEX($B$12:$H$111,(SMALL(IF(INDEX($B$12:$H$111,,$A$149)=$A$255,MATCH(ROW($B$12:$B$111),ROW($B$12:$B$111)),""),ROWS($B$1:B17))),COLUMNS($B$1:B17)),"")</f>
        <v/>
      </c>
      <c r="C274" s="70" t="str" cm="1">
        <f t="array" ref="C274">IFERROR(INDEX($B$12:$H$111,(SMALL(IF(INDEX($B$12:$H$111,,$A$149)=$A$255,MATCH(ROW($B$12:$B$111),ROW($B$12:$B$111)),""),ROWS($B$1:C17))),COLUMNS($B$1:C17)),"")</f>
        <v/>
      </c>
      <c r="D274" s="70" t="str" cm="1">
        <f t="array" ref="D274">IFERROR(INDEX($B$12:$H$111,(SMALL(IF(INDEX($B$12:$H$111,,$A$149)=$A$255,MATCH(ROW($B$12:$B$111),ROW($B$12:$B$111)),""),ROWS($B$1:D17))),COLUMNS($B$1:D17)),"")</f>
        <v/>
      </c>
      <c r="E274" s="70" t="str" cm="1">
        <f t="array" ref="E274">IFERROR(INDEX($B$12:$H$111,(SMALL(IF(INDEX($B$12:$H$111,,$A$149)=$A$255,MATCH(ROW($B$12:$B$111),ROW($B$12:$B$111)),""),ROWS($B$1:E17))),COLUMNS($B$1:E17)),"")</f>
        <v/>
      </c>
      <c r="F274" s="70" t="str" cm="1">
        <f t="array" ref="F274">IFERROR(INDEX($B$12:$H$111,(SMALL(IF(INDEX($B$12:$H$111,,$A$149)=$A$255,MATCH(ROW($B$12:$B$111),ROW($B$12:$B$111)),""),ROWS($B$1:F17))),COLUMNS($B$1:F17)),"")</f>
        <v/>
      </c>
      <c r="G274" s="70" t="str" cm="1">
        <f t="array" ref="G274">IFERROR(INDEX($B$12:$H$111,(SMALL(IF(INDEX($B$12:$H$111,,$A$149)=$A$255,MATCH(ROW($B$12:$B$111),ROW($B$12:$B$111)),""),ROWS($B$1:G17))),COLUMNS($B$1:G17)),"")</f>
        <v/>
      </c>
      <c r="H274" s="70" t="str" cm="1">
        <f t="array" ref="H274">IFERROR(INDEX($B$12:$H$111,(SMALL(IF(INDEX($B$12:$H$111,,$A$149)=$A$255,MATCH(ROW($B$12:$B$111),ROW($B$12:$B$111)),""),ROWS($B$1:H17))),COLUMNS($B$1:H17)),"")</f>
        <v/>
      </c>
      <c r="K274" s="70" t="str" cm="1">
        <f t="array" ref="K274">IFERROR(INDEX($K$12:$M$111,(SMALL(IF(INDEX($K$12:$M$111,,$A$149)=$A$255,MATCH(ROW($K$12:$K$111),ROW($K$12:$K$111)),""),ROWS($B$1:B17))),COLUMNS($B$1:B17)),"")</f>
        <v/>
      </c>
      <c r="L274" s="70" t="str" cm="1">
        <f t="array" ref="L274">IFERROR(INDEX($K$12:$M$111,(SMALL(IF(INDEX($K$12:$M$111,,$A$149)=$A$255,MATCH(ROW($K$12:$K$111),ROW($K$12:$K$111)),""),ROWS($B$1:C17))),COLUMNS($B$1:C17)),"")</f>
        <v/>
      </c>
      <c r="M274" s="70" t="str" cm="1">
        <f t="array" ref="M274">IFERROR(INDEX($K$12:$M$111,(SMALL(IF(INDEX($K$12:$M$111,,$A$149)=$A$255,MATCH(ROW($K$12:$K$111),ROW($K$12:$K$111)),""),ROWS($B$1:D17))),COLUMNS($B$1:D17)),"")</f>
        <v/>
      </c>
      <c r="P274" s="70" t="str" cm="1">
        <f t="array" ref="P274">IFERROR(INDEX($P$12:$R$111,(SMALL(IF(INDEX($P$12:$R$111,,$A$149)=$A$255,MATCH(ROW($P$12:$P$111),ROW($P$12:$P$111)),""),ROWS($B$1:B17))),COLUMNS($B$1:B17)),"")</f>
        <v/>
      </c>
      <c r="Q274" s="70" t="str" cm="1">
        <f t="array" ref="Q274">IFERROR(INDEX($P$12:$R$111,(SMALL(IF(INDEX($P$12:$R$111,,$A$149)=$A$255,MATCH(ROW($P$12:$P$111),ROW($P$12:$P$111)),""),ROWS($B$1:C17))),COLUMNS($B$1:C17)),"")</f>
        <v/>
      </c>
      <c r="R274" s="70" t="str" cm="1">
        <f t="array" ref="R274">IFERROR(INDEX($P$12:$R$111,(SMALL(IF(INDEX($P$12:$R$111,,$A$149)=$A$255,MATCH(ROW($P$12:$P$111),ROW($P$12:$P$111)),""),ROWS($B$1:D17))),COLUMNS($B$1:D17)),"")</f>
        <v/>
      </c>
    </row>
    <row r="275" spans="1:18" x14ac:dyDescent="0.3">
      <c r="A275">
        <v>18</v>
      </c>
      <c r="B275" s="70" t="str" cm="1">
        <f t="array" ref="B275">IFERROR(INDEX($B$12:$H$111,(SMALL(IF(INDEX($B$12:$H$111,,$A$149)=$A$255,MATCH(ROW($B$12:$B$111),ROW($B$12:$B$111)),""),ROWS($B$1:B18))),COLUMNS($B$1:B18)),"")</f>
        <v/>
      </c>
      <c r="C275" s="70" t="str" cm="1">
        <f t="array" ref="C275">IFERROR(INDEX($B$12:$H$111,(SMALL(IF(INDEX($B$12:$H$111,,$A$149)=$A$255,MATCH(ROW($B$12:$B$111),ROW($B$12:$B$111)),""),ROWS($B$1:C18))),COLUMNS($B$1:C18)),"")</f>
        <v/>
      </c>
      <c r="D275" s="70" t="str" cm="1">
        <f t="array" ref="D275">IFERROR(INDEX($B$12:$H$111,(SMALL(IF(INDEX($B$12:$H$111,,$A$149)=$A$255,MATCH(ROW($B$12:$B$111),ROW($B$12:$B$111)),""),ROWS($B$1:D18))),COLUMNS($B$1:D18)),"")</f>
        <v/>
      </c>
      <c r="E275" s="70" t="str" cm="1">
        <f t="array" ref="E275">IFERROR(INDEX($B$12:$H$111,(SMALL(IF(INDEX($B$12:$H$111,,$A$149)=$A$255,MATCH(ROW($B$12:$B$111),ROW($B$12:$B$111)),""),ROWS($B$1:E18))),COLUMNS($B$1:E18)),"")</f>
        <v/>
      </c>
      <c r="F275" s="70" t="str" cm="1">
        <f t="array" ref="F275">IFERROR(INDEX($B$12:$H$111,(SMALL(IF(INDEX($B$12:$H$111,,$A$149)=$A$255,MATCH(ROW($B$12:$B$111),ROW($B$12:$B$111)),""),ROWS($B$1:F18))),COLUMNS($B$1:F18)),"")</f>
        <v/>
      </c>
      <c r="G275" s="70" t="str" cm="1">
        <f t="array" ref="G275">IFERROR(INDEX($B$12:$H$111,(SMALL(IF(INDEX($B$12:$H$111,,$A$149)=$A$255,MATCH(ROW($B$12:$B$111),ROW($B$12:$B$111)),""),ROWS($B$1:G18))),COLUMNS($B$1:G18)),"")</f>
        <v/>
      </c>
      <c r="H275" s="70" t="str" cm="1">
        <f t="array" ref="H275">IFERROR(INDEX($B$12:$H$111,(SMALL(IF(INDEX($B$12:$H$111,,$A$149)=$A$255,MATCH(ROW($B$12:$B$111),ROW($B$12:$B$111)),""),ROWS($B$1:H18))),COLUMNS($B$1:H18)),"")</f>
        <v/>
      </c>
      <c r="K275" s="70" t="str" cm="1">
        <f t="array" ref="K275">IFERROR(INDEX($K$12:$M$111,(SMALL(IF(INDEX($K$12:$M$111,,$A$149)=$A$255,MATCH(ROW($K$12:$K$111),ROW($K$12:$K$111)),""),ROWS($B$1:B18))),COLUMNS($B$1:B18)),"")</f>
        <v/>
      </c>
      <c r="L275" s="70" t="str" cm="1">
        <f t="array" ref="L275">IFERROR(INDEX($K$12:$M$111,(SMALL(IF(INDEX($K$12:$M$111,,$A$149)=$A$255,MATCH(ROW($K$12:$K$111),ROW($K$12:$K$111)),""),ROWS($B$1:C18))),COLUMNS($B$1:C18)),"")</f>
        <v/>
      </c>
      <c r="M275" s="70" t="str" cm="1">
        <f t="array" ref="M275">IFERROR(INDEX($K$12:$M$111,(SMALL(IF(INDEX($K$12:$M$111,,$A$149)=$A$255,MATCH(ROW($K$12:$K$111),ROW($K$12:$K$111)),""),ROWS($B$1:D18))),COLUMNS($B$1:D18)),"")</f>
        <v/>
      </c>
      <c r="P275" s="70" t="str" cm="1">
        <f t="array" ref="P275">IFERROR(INDEX($P$12:$R$111,(SMALL(IF(INDEX($P$12:$R$111,,$A$149)=$A$255,MATCH(ROW($P$12:$P$111),ROW($P$12:$P$111)),""),ROWS($B$1:B18))),COLUMNS($B$1:B18)),"")</f>
        <v/>
      </c>
      <c r="Q275" s="70" t="str" cm="1">
        <f t="array" ref="Q275">IFERROR(INDEX($P$12:$R$111,(SMALL(IF(INDEX($P$12:$R$111,,$A$149)=$A$255,MATCH(ROW($P$12:$P$111),ROW($P$12:$P$111)),""),ROWS($B$1:C18))),COLUMNS($B$1:C18)),"")</f>
        <v/>
      </c>
      <c r="R275" s="70" t="str" cm="1">
        <f t="array" ref="R275">IFERROR(INDEX($P$12:$R$111,(SMALL(IF(INDEX($P$12:$R$111,,$A$149)=$A$255,MATCH(ROW($P$12:$P$111),ROW($P$12:$P$111)),""),ROWS($B$1:D18))),COLUMNS($B$1:D18)),"")</f>
        <v/>
      </c>
    </row>
    <row r="276" spans="1:18" x14ac:dyDescent="0.3">
      <c r="A276">
        <v>19</v>
      </c>
      <c r="B276" s="70" t="str" cm="1">
        <f t="array" ref="B276">IFERROR(INDEX($B$12:$H$111,(SMALL(IF(INDEX($B$12:$H$111,,$A$149)=$A$255,MATCH(ROW($B$12:$B$111),ROW($B$12:$B$111)),""),ROWS($B$1:B19))),COLUMNS($B$1:B19)),"")</f>
        <v/>
      </c>
      <c r="C276" s="70" t="str" cm="1">
        <f t="array" ref="C276">IFERROR(INDEX($B$12:$H$111,(SMALL(IF(INDEX($B$12:$H$111,,$A$149)=$A$255,MATCH(ROW($B$12:$B$111),ROW($B$12:$B$111)),""),ROWS($B$1:C19))),COLUMNS($B$1:C19)),"")</f>
        <v/>
      </c>
      <c r="D276" s="70" t="str" cm="1">
        <f t="array" ref="D276">IFERROR(INDEX($B$12:$H$111,(SMALL(IF(INDEX($B$12:$H$111,,$A$149)=$A$255,MATCH(ROW($B$12:$B$111),ROW($B$12:$B$111)),""),ROWS($B$1:D19))),COLUMNS($B$1:D19)),"")</f>
        <v/>
      </c>
      <c r="E276" s="70" t="str" cm="1">
        <f t="array" ref="E276">IFERROR(INDEX($B$12:$H$111,(SMALL(IF(INDEX($B$12:$H$111,,$A$149)=$A$255,MATCH(ROW($B$12:$B$111),ROW($B$12:$B$111)),""),ROWS($B$1:E19))),COLUMNS($B$1:E19)),"")</f>
        <v/>
      </c>
      <c r="F276" s="70" t="str" cm="1">
        <f t="array" ref="F276">IFERROR(INDEX($B$12:$H$111,(SMALL(IF(INDEX($B$12:$H$111,,$A$149)=$A$255,MATCH(ROW($B$12:$B$111),ROW($B$12:$B$111)),""),ROWS($B$1:F19))),COLUMNS($B$1:F19)),"")</f>
        <v/>
      </c>
      <c r="G276" s="70" t="str" cm="1">
        <f t="array" ref="G276">IFERROR(INDEX($B$12:$H$111,(SMALL(IF(INDEX($B$12:$H$111,,$A$149)=$A$255,MATCH(ROW($B$12:$B$111),ROW($B$12:$B$111)),""),ROWS($B$1:G19))),COLUMNS($B$1:G19)),"")</f>
        <v/>
      </c>
      <c r="H276" s="70" t="str" cm="1">
        <f t="array" ref="H276">IFERROR(INDEX($B$12:$H$111,(SMALL(IF(INDEX($B$12:$H$111,,$A$149)=$A$255,MATCH(ROW($B$12:$B$111),ROW($B$12:$B$111)),""),ROWS($B$1:H19))),COLUMNS($B$1:H19)),"")</f>
        <v/>
      </c>
      <c r="K276" s="70" t="str" cm="1">
        <f t="array" ref="K276">IFERROR(INDEX($K$12:$M$111,(SMALL(IF(INDEX($K$12:$M$111,,$A$149)=$A$255,MATCH(ROW($K$12:$K$111),ROW($K$12:$K$111)),""),ROWS($B$1:B19))),COLUMNS($B$1:B19)),"")</f>
        <v/>
      </c>
      <c r="L276" s="70" t="str" cm="1">
        <f t="array" ref="L276">IFERROR(INDEX($K$12:$M$111,(SMALL(IF(INDEX($K$12:$M$111,,$A$149)=$A$255,MATCH(ROW($K$12:$K$111),ROW($K$12:$K$111)),""),ROWS($B$1:C19))),COLUMNS($B$1:C19)),"")</f>
        <v/>
      </c>
      <c r="M276" s="70" t="str" cm="1">
        <f t="array" ref="M276">IFERROR(INDEX($K$12:$M$111,(SMALL(IF(INDEX($K$12:$M$111,,$A$149)=$A$255,MATCH(ROW($K$12:$K$111),ROW($K$12:$K$111)),""),ROWS($B$1:D19))),COLUMNS($B$1:D19)),"")</f>
        <v/>
      </c>
      <c r="P276" s="70" t="str" cm="1">
        <f t="array" ref="P276">IFERROR(INDEX($P$12:$R$111,(SMALL(IF(INDEX($P$12:$R$111,,$A$149)=$A$255,MATCH(ROW($P$12:$P$111),ROW($P$12:$P$111)),""),ROWS($B$1:B19))),COLUMNS($B$1:B19)),"")</f>
        <v/>
      </c>
      <c r="Q276" s="70" t="str" cm="1">
        <f t="array" ref="Q276">IFERROR(INDEX($P$12:$R$111,(SMALL(IF(INDEX($P$12:$R$111,,$A$149)=$A$255,MATCH(ROW($P$12:$P$111),ROW($P$12:$P$111)),""),ROWS($B$1:C19))),COLUMNS($B$1:C19)),"")</f>
        <v/>
      </c>
      <c r="R276" s="70" t="str" cm="1">
        <f t="array" ref="R276">IFERROR(INDEX($P$12:$R$111,(SMALL(IF(INDEX($P$12:$R$111,,$A$149)=$A$255,MATCH(ROW($P$12:$P$111),ROW($P$12:$P$111)),""),ROWS($B$1:D19))),COLUMNS($B$1:D19)),"")</f>
        <v/>
      </c>
    </row>
    <row r="277" spans="1:18" x14ac:dyDescent="0.3">
      <c r="A277">
        <v>20</v>
      </c>
      <c r="B277" s="70" t="str" cm="1">
        <f t="array" ref="B277">IFERROR(INDEX($B$12:$H$111,(SMALL(IF(INDEX($B$12:$H$111,,$A$149)=$A$255,MATCH(ROW($B$12:$B$111),ROW($B$12:$B$111)),""),ROWS($B$1:B20))),COLUMNS($B$1:B20)),"")</f>
        <v/>
      </c>
      <c r="C277" s="70" t="str" cm="1">
        <f t="array" ref="C277">IFERROR(INDEX($B$12:$H$111,(SMALL(IF(INDEX($B$12:$H$111,,$A$149)=$A$255,MATCH(ROW($B$12:$B$111),ROW($B$12:$B$111)),""),ROWS($B$1:C20))),COLUMNS($B$1:C20)),"")</f>
        <v/>
      </c>
      <c r="D277" s="70" t="str" cm="1">
        <f t="array" ref="D277">IFERROR(INDEX($B$12:$H$111,(SMALL(IF(INDEX($B$12:$H$111,,$A$149)=$A$255,MATCH(ROW($B$12:$B$111),ROW($B$12:$B$111)),""),ROWS($B$1:D20))),COLUMNS($B$1:D20)),"")</f>
        <v/>
      </c>
      <c r="E277" s="70" t="str" cm="1">
        <f t="array" ref="E277">IFERROR(INDEX($B$12:$H$111,(SMALL(IF(INDEX($B$12:$H$111,,$A$149)=$A$255,MATCH(ROW($B$12:$B$111),ROW($B$12:$B$111)),""),ROWS($B$1:E20))),COLUMNS($B$1:E20)),"")</f>
        <v/>
      </c>
      <c r="F277" s="70" t="str" cm="1">
        <f t="array" ref="F277">IFERROR(INDEX($B$12:$H$111,(SMALL(IF(INDEX($B$12:$H$111,,$A$149)=$A$255,MATCH(ROW($B$12:$B$111),ROW($B$12:$B$111)),""),ROWS($B$1:F20))),COLUMNS($B$1:F20)),"")</f>
        <v/>
      </c>
      <c r="G277" s="70" t="str" cm="1">
        <f t="array" ref="G277">IFERROR(INDEX($B$12:$H$111,(SMALL(IF(INDEX($B$12:$H$111,,$A$149)=$A$255,MATCH(ROW($B$12:$B$111),ROW($B$12:$B$111)),""),ROWS($B$1:G20))),COLUMNS($B$1:G20)),"")</f>
        <v/>
      </c>
      <c r="H277" s="70" t="str" cm="1">
        <f t="array" ref="H277">IFERROR(INDEX($B$12:$H$111,(SMALL(IF(INDEX($B$12:$H$111,,$A$149)=$A$255,MATCH(ROW($B$12:$B$111),ROW($B$12:$B$111)),""),ROWS($B$1:H20))),COLUMNS($B$1:H20)),"")</f>
        <v/>
      </c>
      <c r="K277" s="70" t="str" cm="1">
        <f t="array" ref="K277">IFERROR(INDEX($K$12:$M$111,(SMALL(IF(INDEX($K$12:$M$111,,$A$149)=$A$255,MATCH(ROW($K$12:$K$111),ROW($K$12:$K$111)),""),ROWS($B$1:B20))),COLUMNS($B$1:B20)),"")</f>
        <v/>
      </c>
      <c r="L277" s="70" t="str" cm="1">
        <f t="array" ref="L277">IFERROR(INDEX($K$12:$M$111,(SMALL(IF(INDEX($K$12:$M$111,,$A$149)=$A$255,MATCH(ROW($K$12:$K$111),ROW($K$12:$K$111)),""),ROWS($B$1:C20))),COLUMNS($B$1:C20)),"")</f>
        <v/>
      </c>
      <c r="M277" s="70" t="str" cm="1">
        <f t="array" ref="M277">IFERROR(INDEX($K$12:$M$111,(SMALL(IF(INDEX($K$12:$M$111,,$A$149)=$A$255,MATCH(ROW($K$12:$K$111),ROW($K$12:$K$111)),""),ROWS($B$1:D20))),COLUMNS($B$1:D20)),"")</f>
        <v/>
      </c>
      <c r="P277" s="70" t="str" cm="1">
        <f t="array" ref="P277">IFERROR(INDEX($P$12:$R$111,(SMALL(IF(INDEX($P$12:$R$111,,$A$149)=$A$255,MATCH(ROW($P$12:$P$111),ROW($P$12:$P$111)),""),ROWS($B$1:B20))),COLUMNS($B$1:B20)),"")</f>
        <v/>
      </c>
      <c r="Q277" s="70" t="str" cm="1">
        <f t="array" ref="Q277">IFERROR(INDEX($P$12:$R$111,(SMALL(IF(INDEX($P$12:$R$111,,$A$149)=$A$255,MATCH(ROW($P$12:$P$111),ROW($P$12:$P$111)),""),ROWS($B$1:C20))),COLUMNS($B$1:C20)),"")</f>
        <v/>
      </c>
      <c r="R277" s="70" t="str" cm="1">
        <f t="array" ref="R277">IFERROR(INDEX($P$12:$R$111,(SMALL(IF(INDEX($P$12:$R$111,,$A$149)=$A$255,MATCH(ROW($P$12:$P$111),ROW($P$12:$P$111)),""),ROWS($B$1:D20))),COLUMNS($B$1:D20)),"")</f>
        <v/>
      </c>
    </row>
    <row r="278" spans="1:18" x14ac:dyDescent="0.3">
      <c r="A278">
        <v>21</v>
      </c>
      <c r="B278" s="70" t="str" cm="1">
        <f t="array" ref="B278">IFERROR(INDEX($B$12:$H$111,(SMALL(IF(INDEX($B$12:$H$111,,$A$149)=$A$255,MATCH(ROW($B$12:$B$111),ROW($B$12:$B$111)),""),ROWS($B$1:B21))),COLUMNS($B$1:B21)),"")</f>
        <v/>
      </c>
      <c r="C278" s="70" t="str" cm="1">
        <f t="array" ref="C278">IFERROR(INDEX($B$12:$H$111,(SMALL(IF(INDEX($B$12:$H$111,,$A$149)=$A$255,MATCH(ROW($B$12:$B$111),ROW($B$12:$B$111)),""),ROWS($B$1:C21))),COLUMNS($B$1:C21)),"")</f>
        <v/>
      </c>
      <c r="D278" s="70" t="str" cm="1">
        <f t="array" ref="D278">IFERROR(INDEX($B$12:$H$111,(SMALL(IF(INDEX($B$12:$H$111,,$A$149)=$A$255,MATCH(ROW($B$12:$B$111),ROW($B$12:$B$111)),""),ROWS($B$1:D21))),COLUMNS($B$1:D21)),"")</f>
        <v/>
      </c>
      <c r="E278" s="70" t="str" cm="1">
        <f t="array" ref="E278">IFERROR(INDEX($B$12:$H$111,(SMALL(IF(INDEX($B$12:$H$111,,$A$149)=$A$255,MATCH(ROW($B$12:$B$111),ROW($B$12:$B$111)),""),ROWS($B$1:E21))),COLUMNS($B$1:E21)),"")</f>
        <v/>
      </c>
      <c r="F278" s="70" t="str" cm="1">
        <f t="array" ref="F278">IFERROR(INDEX($B$12:$H$111,(SMALL(IF(INDEX($B$12:$H$111,,$A$149)=$A$255,MATCH(ROW($B$12:$B$111),ROW($B$12:$B$111)),""),ROWS($B$1:F21))),COLUMNS($B$1:F21)),"")</f>
        <v/>
      </c>
      <c r="G278" s="70" t="str" cm="1">
        <f t="array" ref="G278">IFERROR(INDEX($B$12:$H$111,(SMALL(IF(INDEX($B$12:$H$111,,$A$149)=$A$255,MATCH(ROW($B$12:$B$111),ROW($B$12:$B$111)),""),ROWS($B$1:G21))),COLUMNS($B$1:G21)),"")</f>
        <v/>
      </c>
      <c r="H278" s="70" t="str" cm="1">
        <f t="array" ref="H278">IFERROR(INDEX($B$12:$H$111,(SMALL(IF(INDEX($B$12:$H$111,,$A$149)=$A$255,MATCH(ROW($B$12:$B$111),ROW($B$12:$B$111)),""),ROWS($B$1:H21))),COLUMNS($B$1:H21)),"")</f>
        <v/>
      </c>
      <c r="K278" s="70" t="str" cm="1">
        <f t="array" ref="K278">IFERROR(INDEX($K$12:$M$111,(SMALL(IF(INDEX($K$12:$M$111,,$A$149)=$A$255,MATCH(ROW($K$12:$K$111),ROW($K$12:$K$111)),""),ROWS($B$1:B21))),COLUMNS($B$1:B21)),"")</f>
        <v/>
      </c>
      <c r="L278" s="70" t="str" cm="1">
        <f t="array" ref="L278">IFERROR(INDEX($K$12:$M$111,(SMALL(IF(INDEX($K$12:$M$111,,$A$149)=$A$255,MATCH(ROW($K$12:$K$111),ROW($K$12:$K$111)),""),ROWS($B$1:C21))),COLUMNS($B$1:C21)),"")</f>
        <v/>
      </c>
      <c r="M278" s="70" t="str" cm="1">
        <f t="array" ref="M278">IFERROR(INDEX($K$12:$M$111,(SMALL(IF(INDEX($K$12:$M$111,,$A$149)=$A$255,MATCH(ROW($K$12:$K$111),ROW($K$12:$K$111)),""),ROWS($B$1:D21))),COLUMNS($B$1:D21)),"")</f>
        <v/>
      </c>
      <c r="P278" s="70" t="str" cm="1">
        <f t="array" ref="P278">IFERROR(INDEX($P$12:$R$111,(SMALL(IF(INDEX($P$12:$R$111,,$A$149)=$A$255,MATCH(ROW($P$12:$P$111),ROW($P$12:$P$111)),""),ROWS($B$1:B21))),COLUMNS($B$1:B21)),"")</f>
        <v/>
      </c>
      <c r="Q278" s="70" t="str" cm="1">
        <f t="array" ref="Q278">IFERROR(INDEX($P$12:$R$111,(SMALL(IF(INDEX($P$12:$R$111,,$A$149)=$A$255,MATCH(ROW($P$12:$P$111),ROW($P$12:$P$111)),""),ROWS($B$1:C21))),COLUMNS($B$1:C21)),"")</f>
        <v/>
      </c>
      <c r="R278" s="70" t="str" cm="1">
        <f t="array" ref="R278">IFERROR(INDEX($P$12:$R$111,(SMALL(IF(INDEX($P$12:$R$111,,$A$149)=$A$255,MATCH(ROW($P$12:$P$111),ROW($P$12:$P$111)),""),ROWS($B$1:D21))),COLUMNS($B$1:D21)),"")</f>
        <v/>
      </c>
    </row>
    <row r="279" spans="1:18" x14ac:dyDescent="0.3">
      <c r="A279">
        <v>22</v>
      </c>
      <c r="B279" s="70" t="str" cm="1">
        <f t="array" ref="B279">IFERROR(INDEX($B$12:$H$111,(SMALL(IF(INDEX($B$12:$H$111,,$A$149)=$A$255,MATCH(ROW($B$12:$B$111),ROW($B$12:$B$111)),""),ROWS($B$1:B22))),COLUMNS($B$1:B22)),"")</f>
        <v/>
      </c>
      <c r="C279" s="70" t="str" cm="1">
        <f t="array" ref="C279">IFERROR(INDEX($B$12:$H$111,(SMALL(IF(INDEX($B$12:$H$111,,$A$149)=$A$255,MATCH(ROW($B$12:$B$111),ROW($B$12:$B$111)),""),ROWS($B$1:C22))),COLUMNS($B$1:C22)),"")</f>
        <v/>
      </c>
      <c r="D279" s="70" t="str" cm="1">
        <f t="array" ref="D279">IFERROR(INDEX($B$12:$H$111,(SMALL(IF(INDEX($B$12:$H$111,,$A$149)=$A$255,MATCH(ROW($B$12:$B$111),ROW($B$12:$B$111)),""),ROWS($B$1:D22))),COLUMNS($B$1:D22)),"")</f>
        <v/>
      </c>
      <c r="E279" s="70" t="str" cm="1">
        <f t="array" ref="E279">IFERROR(INDEX($B$12:$H$111,(SMALL(IF(INDEX($B$12:$H$111,,$A$149)=$A$255,MATCH(ROW($B$12:$B$111),ROW($B$12:$B$111)),""),ROWS($B$1:E22))),COLUMNS($B$1:E22)),"")</f>
        <v/>
      </c>
      <c r="F279" s="70" t="str" cm="1">
        <f t="array" ref="F279">IFERROR(INDEX($B$12:$H$111,(SMALL(IF(INDEX($B$12:$H$111,,$A$149)=$A$255,MATCH(ROW($B$12:$B$111),ROW($B$12:$B$111)),""),ROWS($B$1:F22))),COLUMNS($B$1:F22)),"")</f>
        <v/>
      </c>
      <c r="G279" s="70" t="str" cm="1">
        <f t="array" ref="G279">IFERROR(INDEX($B$12:$H$111,(SMALL(IF(INDEX($B$12:$H$111,,$A$149)=$A$255,MATCH(ROW($B$12:$B$111),ROW($B$12:$B$111)),""),ROWS($B$1:G22))),COLUMNS($B$1:G22)),"")</f>
        <v/>
      </c>
      <c r="H279" s="70" t="str" cm="1">
        <f t="array" ref="H279">IFERROR(INDEX($B$12:$H$111,(SMALL(IF(INDEX($B$12:$H$111,,$A$149)=$A$255,MATCH(ROW($B$12:$B$111),ROW($B$12:$B$111)),""),ROWS($B$1:H22))),COLUMNS($B$1:H22)),"")</f>
        <v/>
      </c>
      <c r="K279" s="70" t="str" cm="1">
        <f t="array" ref="K279">IFERROR(INDEX($K$12:$M$111,(SMALL(IF(INDEX($K$12:$M$111,,$A$149)=$A$255,MATCH(ROW($K$12:$K$111),ROW($K$12:$K$111)),""),ROWS($B$1:B22))),COLUMNS($B$1:B22)),"")</f>
        <v/>
      </c>
      <c r="L279" s="70" t="str" cm="1">
        <f t="array" ref="L279">IFERROR(INDEX($K$12:$M$111,(SMALL(IF(INDEX($K$12:$M$111,,$A$149)=$A$255,MATCH(ROW($K$12:$K$111),ROW($K$12:$K$111)),""),ROWS($B$1:C22))),COLUMNS($B$1:C22)),"")</f>
        <v/>
      </c>
      <c r="M279" s="70" t="str" cm="1">
        <f t="array" ref="M279">IFERROR(INDEX($K$12:$M$111,(SMALL(IF(INDEX($K$12:$M$111,,$A$149)=$A$255,MATCH(ROW($K$12:$K$111),ROW($K$12:$K$111)),""),ROWS($B$1:D22))),COLUMNS($B$1:D22)),"")</f>
        <v/>
      </c>
      <c r="P279" s="70" t="str" cm="1">
        <f t="array" ref="P279">IFERROR(INDEX($P$12:$R$111,(SMALL(IF(INDEX($P$12:$R$111,,$A$149)=$A$255,MATCH(ROW($P$12:$P$111),ROW($P$12:$P$111)),""),ROWS($B$1:B22))),COLUMNS($B$1:B22)),"")</f>
        <v/>
      </c>
      <c r="Q279" s="70" t="str" cm="1">
        <f t="array" ref="Q279">IFERROR(INDEX($P$12:$R$111,(SMALL(IF(INDEX($P$12:$R$111,,$A$149)=$A$255,MATCH(ROW($P$12:$P$111),ROW($P$12:$P$111)),""),ROWS($B$1:C22))),COLUMNS($B$1:C22)),"")</f>
        <v/>
      </c>
      <c r="R279" s="70" t="str" cm="1">
        <f t="array" ref="R279">IFERROR(INDEX($P$12:$R$111,(SMALL(IF(INDEX($P$12:$R$111,,$A$149)=$A$255,MATCH(ROW($P$12:$P$111),ROW($P$12:$P$111)),""),ROWS($B$1:D22))),COLUMNS($B$1:D22)),"")</f>
        <v/>
      </c>
    </row>
    <row r="280" spans="1:18" x14ac:dyDescent="0.3">
      <c r="A280">
        <v>23</v>
      </c>
      <c r="B280" s="70" t="str" cm="1">
        <f t="array" ref="B280">IFERROR(INDEX($B$12:$H$111,(SMALL(IF(INDEX($B$12:$H$111,,$A$149)=$A$255,MATCH(ROW($B$12:$B$111),ROW($B$12:$B$111)),""),ROWS($B$1:B23))),COLUMNS($B$1:B23)),"")</f>
        <v/>
      </c>
      <c r="C280" s="70" t="str" cm="1">
        <f t="array" ref="C280">IFERROR(INDEX($B$12:$H$111,(SMALL(IF(INDEX($B$12:$H$111,,$A$149)=$A$255,MATCH(ROW($B$12:$B$111),ROW($B$12:$B$111)),""),ROWS($B$1:C23))),COLUMNS($B$1:C23)),"")</f>
        <v/>
      </c>
      <c r="D280" s="70" t="str" cm="1">
        <f t="array" ref="D280">IFERROR(INDEX($B$12:$H$111,(SMALL(IF(INDEX($B$12:$H$111,,$A$149)=$A$255,MATCH(ROW($B$12:$B$111),ROW($B$12:$B$111)),""),ROWS($B$1:D23))),COLUMNS($B$1:D23)),"")</f>
        <v/>
      </c>
      <c r="E280" s="70" t="str" cm="1">
        <f t="array" ref="E280">IFERROR(INDEX($B$12:$H$111,(SMALL(IF(INDEX($B$12:$H$111,,$A$149)=$A$255,MATCH(ROW($B$12:$B$111),ROW($B$12:$B$111)),""),ROWS($B$1:E23))),COLUMNS($B$1:E23)),"")</f>
        <v/>
      </c>
      <c r="F280" s="70" t="str" cm="1">
        <f t="array" ref="F280">IFERROR(INDEX($B$12:$H$111,(SMALL(IF(INDEX($B$12:$H$111,,$A$149)=$A$255,MATCH(ROW($B$12:$B$111),ROW($B$12:$B$111)),""),ROWS($B$1:F23))),COLUMNS($B$1:F23)),"")</f>
        <v/>
      </c>
      <c r="G280" s="70" t="str" cm="1">
        <f t="array" ref="G280">IFERROR(INDEX($B$12:$H$111,(SMALL(IF(INDEX($B$12:$H$111,,$A$149)=$A$255,MATCH(ROW($B$12:$B$111),ROW($B$12:$B$111)),""),ROWS($B$1:G23))),COLUMNS($B$1:G23)),"")</f>
        <v/>
      </c>
      <c r="H280" s="70" t="str" cm="1">
        <f t="array" ref="H280">IFERROR(INDEX($B$12:$H$111,(SMALL(IF(INDEX($B$12:$H$111,,$A$149)=$A$255,MATCH(ROW($B$12:$B$111),ROW($B$12:$B$111)),""),ROWS($B$1:H23))),COLUMNS($B$1:H23)),"")</f>
        <v/>
      </c>
      <c r="K280" s="70" t="str" cm="1">
        <f t="array" ref="K280">IFERROR(INDEX($K$12:$M$111,(SMALL(IF(INDEX($K$12:$M$111,,$A$149)=$A$255,MATCH(ROW($K$12:$K$111),ROW($K$12:$K$111)),""),ROWS($B$1:B23))),COLUMNS($B$1:B23)),"")</f>
        <v/>
      </c>
      <c r="L280" s="70" t="str" cm="1">
        <f t="array" ref="L280">IFERROR(INDEX($K$12:$M$111,(SMALL(IF(INDEX($K$12:$M$111,,$A$149)=$A$255,MATCH(ROW($K$12:$K$111),ROW($K$12:$K$111)),""),ROWS($B$1:C23))),COLUMNS($B$1:C23)),"")</f>
        <v/>
      </c>
      <c r="M280" s="70" t="str" cm="1">
        <f t="array" ref="M280">IFERROR(INDEX($K$12:$M$111,(SMALL(IF(INDEX($K$12:$M$111,,$A$149)=$A$255,MATCH(ROW($K$12:$K$111),ROW($K$12:$K$111)),""),ROWS($B$1:D23))),COLUMNS($B$1:D23)),"")</f>
        <v/>
      </c>
      <c r="P280" s="70" t="str" cm="1">
        <f t="array" ref="P280">IFERROR(INDEX($P$12:$R$111,(SMALL(IF(INDEX($P$12:$R$111,,$A$149)=$A$255,MATCH(ROW($P$12:$P$111),ROW($P$12:$P$111)),""),ROWS($B$1:B23))),COLUMNS($B$1:B23)),"")</f>
        <v/>
      </c>
      <c r="Q280" s="70" t="str" cm="1">
        <f t="array" ref="Q280">IFERROR(INDEX($P$12:$R$111,(SMALL(IF(INDEX($P$12:$R$111,,$A$149)=$A$255,MATCH(ROW($P$12:$P$111),ROW($P$12:$P$111)),""),ROWS($B$1:C23))),COLUMNS($B$1:C23)),"")</f>
        <v/>
      </c>
      <c r="R280" s="70" t="str" cm="1">
        <f t="array" ref="R280">IFERROR(INDEX($P$12:$R$111,(SMALL(IF(INDEX($P$12:$R$111,,$A$149)=$A$255,MATCH(ROW($P$12:$P$111),ROW($P$12:$P$111)),""),ROWS($B$1:D23))),COLUMNS($B$1:D23)),"")</f>
        <v/>
      </c>
    </row>
    <row r="281" spans="1:18" x14ac:dyDescent="0.3">
      <c r="A281">
        <v>24</v>
      </c>
      <c r="B281" s="70" t="str" cm="1">
        <f t="array" ref="B281">IFERROR(INDEX($B$12:$H$111,(SMALL(IF(INDEX($B$12:$H$111,,$A$149)=$A$255,MATCH(ROW($B$12:$B$111),ROW($B$12:$B$111)),""),ROWS($B$1:B24))),COLUMNS($B$1:B24)),"")</f>
        <v/>
      </c>
      <c r="C281" s="70" t="str" cm="1">
        <f t="array" ref="C281">IFERROR(INDEX($B$12:$H$111,(SMALL(IF(INDEX($B$12:$H$111,,$A$149)=$A$255,MATCH(ROW($B$12:$B$111),ROW($B$12:$B$111)),""),ROWS($B$1:C24))),COLUMNS($B$1:C24)),"")</f>
        <v/>
      </c>
      <c r="D281" s="70" t="str" cm="1">
        <f t="array" ref="D281">IFERROR(INDEX($B$12:$H$111,(SMALL(IF(INDEX($B$12:$H$111,,$A$149)=$A$255,MATCH(ROW($B$12:$B$111),ROW($B$12:$B$111)),""),ROWS($B$1:D24))),COLUMNS($B$1:D24)),"")</f>
        <v/>
      </c>
      <c r="E281" s="70" t="str" cm="1">
        <f t="array" ref="E281">IFERROR(INDEX($B$12:$H$111,(SMALL(IF(INDEX($B$12:$H$111,,$A$149)=$A$255,MATCH(ROW($B$12:$B$111),ROW($B$12:$B$111)),""),ROWS($B$1:E24))),COLUMNS($B$1:E24)),"")</f>
        <v/>
      </c>
      <c r="F281" s="70" t="str" cm="1">
        <f t="array" ref="F281">IFERROR(INDEX($B$12:$H$111,(SMALL(IF(INDEX($B$12:$H$111,,$A$149)=$A$255,MATCH(ROW($B$12:$B$111),ROW($B$12:$B$111)),""),ROWS($B$1:F24))),COLUMNS($B$1:F24)),"")</f>
        <v/>
      </c>
      <c r="G281" s="70" t="str" cm="1">
        <f t="array" ref="G281">IFERROR(INDEX($B$12:$H$111,(SMALL(IF(INDEX($B$12:$H$111,,$A$149)=$A$255,MATCH(ROW($B$12:$B$111),ROW($B$12:$B$111)),""),ROWS($B$1:G24))),COLUMNS($B$1:G24)),"")</f>
        <v/>
      </c>
      <c r="H281" s="70" t="str" cm="1">
        <f t="array" ref="H281">IFERROR(INDEX($B$12:$H$111,(SMALL(IF(INDEX($B$12:$H$111,,$A$149)=$A$255,MATCH(ROW($B$12:$B$111),ROW($B$12:$B$111)),""),ROWS($B$1:H24))),COLUMNS($B$1:H24)),"")</f>
        <v/>
      </c>
      <c r="K281" s="70" t="str" cm="1">
        <f t="array" ref="K281">IFERROR(INDEX($K$12:$M$111,(SMALL(IF(INDEX($K$12:$M$111,,$A$149)=$A$255,MATCH(ROW($K$12:$K$111),ROW($K$12:$K$111)),""),ROWS($B$1:B24))),COLUMNS($B$1:B24)),"")</f>
        <v/>
      </c>
      <c r="L281" s="70" t="str" cm="1">
        <f t="array" ref="L281">IFERROR(INDEX($K$12:$M$111,(SMALL(IF(INDEX($K$12:$M$111,,$A$149)=$A$255,MATCH(ROW($K$12:$K$111),ROW($K$12:$K$111)),""),ROWS($B$1:C24))),COLUMNS($B$1:C24)),"")</f>
        <v/>
      </c>
      <c r="M281" s="70" t="str" cm="1">
        <f t="array" ref="M281">IFERROR(INDEX($K$12:$M$111,(SMALL(IF(INDEX($K$12:$M$111,,$A$149)=$A$255,MATCH(ROW($K$12:$K$111),ROW($K$12:$K$111)),""),ROWS($B$1:D24))),COLUMNS($B$1:D24)),"")</f>
        <v/>
      </c>
      <c r="P281" s="70" t="str" cm="1">
        <f t="array" ref="P281">IFERROR(INDEX($P$12:$R$111,(SMALL(IF(INDEX($P$12:$R$111,,$A$149)=$A$255,MATCH(ROW($P$12:$P$111),ROW($P$12:$P$111)),""),ROWS($B$1:B24))),COLUMNS($B$1:B24)),"")</f>
        <v/>
      </c>
      <c r="Q281" s="70" t="str" cm="1">
        <f t="array" ref="Q281">IFERROR(INDEX($P$12:$R$111,(SMALL(IF(INDEX($P$12:$R$111,,$A$149)=$A$255,MATCH(ROW($P$12:$P$111),ROW($P$12:$P$111)),""),ROWS($B$1:C24))),COLUMNS($B$1:C24)),"")</f>
        <v/>
      </c>
      <c r="R281" s="70" t="str" cm="1">
        <f t="array" ref="R281">IFERROR(INDEX($P$12:$R$111,(SMALL(IF(INDEX($P$12:$R$111,,$A$149)=$A$255,MATCH(ROW($P$12:$P$111),ROW($P$12:$P$111)),""),ROWS($B$1:D24))),COLUMNS($B$1:D24)),"")</f>
        <v/>
      </c>
    </row>
    <row r="282" spans="1:18" x14ac:dyDescent="0.3">
      <c r="A282">
        <v>25</v>
      </c>
      <c r="B282" s="70" t="str" cm="1">
        <f t="array" ref="B282">IFERROR(INDEX($B$12:$H$111,(SMALL(IF(INDEX($B$12:$H$111,,$A$149)=$A$255,MATCH(ROW($B$12:$B$111),ROW($B$12:$B$111)),""),ROWS($B$1:B25))),COLUMNS($B$1:B25)),"")</f>
        <v/>
      </c>
      <c r="C282" s="70" t="str" cm="1">
        <f t="array" ref="C282">IFERROR(INDEX($B$12:$H$111,(SMALL(IF(INDEX($B$12:$H$111,,$A$149)=$A$255,MATCH(ROW($B$12:$B$111),ROW($B$12:$B$111)),""),ROWS($B$1:C25))),COLUMNS($B$1:C25)),"")</f>
        <v/>
      </c>
      <c r="D282" s="70" t="str" cm="1">
        <f t="array" ref="D282">IFERROR(INDEX($B$12:$H$111,(SMALL(IF(INDEX($B$12:$H$111,,$A$149)=$A$255,MATCH(ROW($B$12:$B$111),ROW($B$12:$B$111)),""),ROWS($B$1:D25))),COLUMNS($B$1:D25)),"")</f>
        <v/>
      </c>
      <c r="E282" s="70" t="str" cm="1">
        <f t="array" ref="E282">IFERROR(INDEX($B$12:$H$111,(SMALL(IF(INDEX($B$12:$H$111,,$A$149)=$A$255,MATCH(ROW($B$12:$B$111),ROW($B$12:$B$111)),""),ROWS($B$1:E25))),COLUMNS($B$1:E25)),"")</f>
        <v/>
      </c>
      <c r="F282" s="70" t="str" cm="1">
        <f t="array" ref="F282">IFERROR(INDEX($B$12:$H$111,(SMALL(IF(INDEX($B$12:$H$111,,$A$149)=$A$255,MATCH(ROW($B$12:$B$111),ROW($B$12:$B$111)),""),ROWS($B$1:F25))),COLUMNS($B$1:F25)),"")</f>
        <v/>
      </c>
      <c r="G282" s="70" t="str" cm="1">
        <f t="array" ref="G282">IFERROR(INDEX($B$12:$H$111,(SMALL(IF(INDEX($B$12:$H$111,,$A$149)=$A$255,MATCH(ROW($B$12:$B$111),ROW($B$12:$B$111)),""),ROWS($B$1:G25))),COLUMNS($B$1:G25)),"")</f>
        <v/>
      </c>
      <c r="H282" s="70" t="str" cm="1">
        <f t="array" ref="H282">IFERROR(INDEX($B$12:$H$111,(SMALL(IF(INDEX($B$12:$H$111,,$A$149)=$A$255,MATCH(ROW($B$12:$B$111),ROW($B$12:$B$111)),""),ROWS($B$1:H25))),COLUMNS($B$1:H25)),"")</f>
        <v/>
      </c>
      <c r="K282" s="70" t="str" cm="1">
        <f t="array" ref="K282">IFERROR(INDEX($K$12:$M$111,(SMALL(IF(INDEX($K$12:$M$111,,$A$149)=$A$255,MATCH(ROW($K$12:$K$111),ROW($K$12:$K$111)),""),ROWS($B$1:B25))),COLUMNS($B$1:B25)),"")</f>
        <v/>
      </c>
      <c r="L282" s="70" t="str" cm="1">
        <f t="array" ref="L282">IFERROR(INDEX($K$12:$M$111,(SMALL(IF(INDEX($K$12:$M$111,,$A$149)=$A$255,MATCH(ROW($K$12:$K$111),ROW($K$12:$K$111)),""),ROWS($B$1:C25))),COLUMNS($B$1:C25)),"")</f>
        <v/>
      </c>
      <c r="M282" s="70" t="str" cm="1">
        <f t="array" ref="M282">IFERROR(INDEX($K$12:$M$111,(SMALL(IF(INDEX($K$12:$M$111,,$A$149)=$A$255,MATCH(ROW($K$12:$K$111),ROW($K$12:$K$111)),""),ROWS($B$1:D25))),COLUMNS($B$1:D25)),"")</f>
        <v/>
      </c>
      <c r="P282" s="70" t="str" cm="1">
        <f t="array" ref="P282">IFERROR(INDEX($P$12:$R$111,(SMALL(IF(INDEX($P$12:$R$111,,$A$149)=$A$255,MATCH(ROW($P$12:$P$111),ROW($P$12:$P$111)),""),ROWS($B$1:B25))),COLUMNS($B$1:B25)),"")</f>
        <v/>
      </c>
      <c r="Q282" s="70" t="str" cm="1">
        <f t="array" ref="Q282">IFERROR(INDEX($P$12:$R$111,(SMALL(IF(INDEX($P$12:$R$111,,$A$149)=$A$255,MATCH(ROW($P$12:$P$111),ROW($P$12:$P$111)),""),ROWS($B$1:C25))),COLUMNS($B$1:C25)),"")</f>
        <v/>
      </c>
      <c r="R282" s="70" t="str" cm="1">
        <f t="array" ref="R282">IFERROR(INDEX($P$12:$R$111,(SMALL(IF(INDEX($P$12:$R$111,,$A$149)=$A$255,MATCH(ROW($P$12:$P$111),ROW($P$12:$P$111)),""),ROWS($B$1:D25))),COLUMNS($B$1:D25)),"")</f>
        <v/>
      </c>
    </row>
    <row r="283" spans="1:18" x14ac:dyDescent="0.3">
      <c r="A283">
        <v>26</v>
      </c>
      <c r="B283" s="70" t="str" cm="1">
        <f t="array" ref="B283">IFERROR(INDEX($B$12:$H$111,(SMALL(IF(INDEX($B$12:$H$111,,$A$149)=$A$255,MATCH(ROW($B$12:$B$111),ROW($B$12:$B$111)),""),ROWS($B$1:B26))),COLUMNS($B$1:B26)),"")</f>
        <v/>
      </c>
      <c r="C283" s="70" t="str" cm="1">
        <f t="array" ref="C283">IFERROR(INDEX($B$12:$H$111,(SMALL(IF(INDEX($B$12:$H$111,,$A$149)=$A$255,MATCH(ROW($B$12:$B$111),ROW($B$12:$B$111)),""),ROWS($B$1:C26))),COLUMNS($B$1:C26)),"")</f>
        <v/>
      </c>
      <c r="D283" s="70" t="str" cm="1">
        <f t="array" ref="D283">IFERROR(INDEX($B$12:$H$111,(SMALL(IF(INDEX($B$12:$H$111,,$A$149)=$A$255,MATCH(ROW($B$12:$B$111),ROW($B$12:$B$111)),""),ROWS($B$1:D26))),COLUMNS($B$1:D26)),"")</f>
        <v/>
      </c>
      <c r="E283" s="70" t="str" cm="1">
        <f t="array" ref="E283">IFERROR(INDEX($B$12:$H$111,(SMALL(IF(INDEX($B$12:$H$111,,$A$149)=$A$255,MATCH(ROW($B$12:$B$111),ROW($B$12:$B$111)),""),ROWS($B$1:E26))),COLUMNS($B$1:E26)),"")</f>
        <v/>
      </c>
      <c r="F283" s="70" t="str" cm="1">
        <f t="array" ref="F283">IFERROR(INDEX($B$12:$H$111,(SMALL(IF(INDEX($B$12:$H$111,,$A$149)=$A$255,MATCH(ROW($B$12:$B$111),ROW($B$12:$B$111)),""),ROWS($B$1:F26))),COLUMNS($B$1:F26)),"")</f>
        <v/>
      </c>
      <c r="G283" s="70" t="str" cm="1">
        <f t="array" ref="G283">IFERROR(INDEX($B$12:$H$111,(SMALL(IF(INDEX($B$12:$H$111,,$A$149)=$A$255,MATCH(ROW($B$12:$B$111),ROW($B$12:$B$111)),""),ROWS($B$1:G26))),COLUMNS($B$1:G26)),"")</f>
        <v/>
      </c>
      <c r="H283" s="70" t="str" cm="1">
        <f t="array" ref="H283">IFERROR(INDEX($B$12:$H$111,(SMALL(IF(INDEX($B$12:$H$111,,$A$149)=$A$255,MATCH(ROW($B$12:$B$111),ROW($B$12:$B$111)),""),ROWS($B$1:H26))),COLUMNS($B$1:H26)),"")</f>
        <v/>
      </c>
      <c r="K283" s="70" t="str" cm="1">
        <f t="array" ref="K283">IFERROR(INDEX($K$12:$M$111,(SMALL(IF(INDEX($K$12:$M$111,,$A$149)=$A$255,MATCH(ROW($K$12:$K$111),ROW($K$12:$K$111)),""),ROWS($B$1:B26))),COLUMNS($B$1:B26)),"")</f>
        <v/>
      </c>
      <c r="L283" s="70" t="str" cm="1">
        <f t="array" ref="L283">IFERROR(INDEX($K$12:$M$111,(SMALL(IF(INDEX($K$12:$M$111,,$A$149)=$A$255,MATCH(ROW($K$12:$K$111),ROW($K$12:$K$111)),""),ROWS($B$1:C26))),COLUMNS($B$1:C26)),"")</f>
        <v/>
      </c>
      <c r="M283" s="70" t="str" cm="1">
        <f t="array" ref="M283">IFERROR(INDEX($K$12:$M$111,(SMALL(IF(INDEX($K$12:$M$111,,$A$149)=$A$255,MATCH(ROW($K$12:$K$111),ROW($K$12:$K$111)),""),ROWS($B$1:D26))),COLUMNS($B$1:D26)),"")</f>
        <v/>
      </c>
      <c r="P283" s="70" t="str" cm="1">
        <f t="array" ref="P283">IFERROR(INDEX($P$12:$R$111,(SMALL(IF(INDEX($P$12:$R$111,,$A$149)=$A$255,MATCH(ROW($P$12:$P$111),ROW($P$12:$P$111)),""),ROWS($B$1:B26))),COLUMNS($B$1:B26)),"")</f>
        <v/>
      </c>
      <c r="Q283" s="70" t="str" cm="1">
        <f t="array" ref="Q283">IFERROR(INDEX($P$12:$R$111,(SMALL(IF(INDEX($P$12:$R$111,,$A$149)=$A$255,MATCH(ROW($P$12:$P$111),ROW($P$12:$P$111)),""),ROWS($B$1:C26))),COLUMNS($B$1:C26)),"")</f>
        <v/>
      </c>
      <c r="R283" s="70" t="str" cm="1">
        <f t="array" ref="R283">IFERROR(INDEX($P$12:$R$111,(SMALL(IF(INDEX($P$12:$R$111,,$A$149)=$A$255,MATCH(ROW($P$12:$P$111),ROW($P$12:$P$111)),""),ROWS($B$1:D26))),COLUMNS($B$1:D26)),"")</f>
        <v/>
      </c>
    </row>
    <row r="284" spans="1:18" x14ac:dyDescent="0.3">
      <c r="A284">
        <v>27</v>
      </c>
      <c r="B284" s="70" t="str" cm="1">
        <f t="array" ref="B284">IFERROR(INDEX($B$12:$H$111,(SMALL(IF(INDEX($B$12:$H$111,,$A$149)=$A$255,MATCH(ROW($B$12:$B$111),ROW($B$12:$B$111)),""),ROWS($B$1:B27))),COLUMNS($B$1:B27)),"")</f>
        <v/>
      </c>
      <c r="C284" s="70" t="str" cm="1">
        <f t="array" ref="C284">IFERROR(INDEX($B$12:$H$111,(SMALL(IF(INDEX($B$12:$H$111,,$A$149)=$A$255,MATCH(ROW($B$12:$B$111),ROW($B$12:$B$111)),""),ROWS($B$1:C27))),COLUMNS($B$1:C27)),"")</f>
        <v/>
      </c>
      <c r="D284" s="70" t="str" cm="1">
        <f t="array" ref="D284">IFERROR(INDEX($B$12:$H$111,(SMALL(IF(INDEX($B$12:$H$111,,$A$149)=$A$255,MATCH(ROW($B$12:$B$111),ROW($B$12:$B$111)),""),ROWS($B$1:D27))),COLUMNS($B$1:D27)),"")</f>
        <v/>
      </c>
      <c r="E284" s="70" t="str" cm="1">
        <f t="array" ref="E284">IFERROR(INDEX($B$12:$H$111,(SMALL(IF(INDEX($B$12:$H$111,,$A$149)=$A$255,MATCH(ROW($B$12:$B$111),ROW($B$12:$B$111)),""),ROWS($B$1:E27))),COLUMNS($B$1:E27)),"")</f>
        <v/>
      </c>
      <c r="F284" s="70" t="str" cm="1">
        <f t="array" ref="F284">IFERROR(INDEX($B$12:$H$111,(SMALL(IF(INDEX($B$12:$H$111,,$A$149)=$A$255,MATCH(ROW($B$12:$B$111),ROW($B$12:$B$111)),""),ROWS($B$1:F27))),COLUMNS($B$1:F27)),"")</f>
        <v/>
      </c>
      <c r="G284" s="70" t="str" cm="1">
        <f t="array" ref="G284">IFERROR(INDEX($B$12:$H$111,(SMALL(IF(INDEX($B$12:$H$111,,$A$149)=$A$255,MATCH(ROW($B$12:$B$111),ROW($B$12:$B$111)),""),ROWS($B$1:G27))),COLUMNS($B$1:G27)),"")</f>
        <v/>
      </c>
      <c r="H284" s="70" t="str" cm="1">
        <f t="array" ref="H284">IFERROR(INDEX($B$12:$H$111,(SMALL(IF(INDEX($B$12:$H$111,,$A$149)=$A$255,MATCH(ROW($B$12:$B$111),ROW($B$12:$B$111)),""),ROWS($B$1:H27))),COLUMNS($B$1:H27)),"")</f>
        <v/>
      </c>
      <c r="K284" s="70" t="str" cm="1">
        <f t="array" ref="K284">IFERROR(INDEX($K$12:$M$111,(SMALL(IF(INDEX($K$12:$M$111,,$A$149)=$A$255,MATCH(ROW($K$12:$K$111),ROW($K$12:$K$111)),""),ROWS($B$1:B27))),COLUMNS($B$1:B27)),"")</f>
        <v/>
      </c>
      <c r="L284" s="70" t="str" cm="1">
        <f t="array" ref="L284">IFERROR(INDEX($K$12:$M$111,(SMALL(IF(INDEX($K$12:$M$111,,$A$149)=$A$255,MATCH(ROW($K$12:$K$111),ROW($K$12:$K$111)),""),ROWS($B$1:C27))),COLUMNS($B$1:C27)),"")</f>
        <v/>
      </c>
      <c r="M284" s="70" t="str" cm="1">
        <f t="array" ref="M284">IFERROR(INDEX($K$12:$M$111,(SMALL(IF(INDEX($K$12:$M$111,,$A$149)=$A$255,MATCH(ROW($K$12:$K$111),ROW($K$12:$K$111)),""),ROWS($B$1:D27))),COLUMNS($B$1:D27)),"")</f>
        <v/>
      </c>
      <c r="P284" s="70" t="str" cm="1">
        <f t="array" ref="P284">IFERROR(INDEX($P$12:$R$111,(SMALL(IF(INDEX($P$12:$R$111,,$A$149)=$A$255,MATCH(ROW($P$12:$P$111),ROW($P$12:$P$111)),""),ROWS($B$1:B27))),COLUMNS($B$1:B27)),"")</f>
        <v/>
      </c>
      <c r="Q284" s="70" t="str" cm="1">
        <f t="array" ref="Q284">IFERROR(INDEX($P$12:$R$111,(SMALL(IF(INDEX($P$12:$R$111,,$A$149)=$A$255,MATCH(ROW($P$12:$P$111),ROW($P$12:$P$111)),""),ROWS($B$1:C27))),COLUMNS($B$1:C27)),"")</f>
        <v/>
      </c>
      <c r="R284" s="70" t="str" cm="1">
        <f t="array" ref="R284">IFERROR(INDEX($P$12:$R$111,(SMALL(IF(INDEX($P$12:$R$111,,$A$149)=$A$255,MATCH(ROW($P$12:$P$111),ROW($P$12:$P$111)),""),ROWS($B$1:D27))),COLUMNS($B$1:D27)),"")</f>
        <v/>
      </c>
    </row>
    <row r="285" spans="1:18" x14ac:dyDescent="0.3">
      <c r="A285">
        <v>28</v>
      </c>
      <c r="B285" s="70" t="str" cm="1">
        <f t="array" ref="B285">IFERROR(INDEX($B$12:$H$111,(SMALL(IF(INDEX($B$12:$H$111,,$A$149)=$A$255,MATCH(ROW($B$12:$B$111),ROW($B$12:$B$111)),""),ROWS($B$1:B28))),COLUMNS($B$1:B28)),"")</f>
        <v/>
      </c>
      <c r="C285" s="70" t="str" cm="1">
        <f t="array" ref="C285">IFERROR(INDEX($B$12:$H$111,(SMALL(IF(INDEX($B$12:$H$111,,$A$149)=$A$255,MATCH(ROW($B$12:$B$111),ROW($B$12:$B$111)),""),ROWS($B$1:C28))),COLUMNS($B$1:C28)),"")</f>
        <v/>
      </c>
      <c r="D285" s="70" t="str" cm="1">
        <f t="array" ref="D285">IFERROR(INDEX($B$12:$H$111,(SMALL(IF(INDEX($B$12:$H$111,,$A$149)=$A$255,MATCH(ROW($B$12:$B$111),ROW($B$12:$B$111)),""),ROWS($B$1:D28))),COLUMNS($B$1:D28)),"")</f>
        <v/>
      </c>
      <c r="E285" s="70" t="str" cm="1">
        <f t="array" ref="E285">IFERROR(INDEX($B$12:$H$111,(SMALL(IF(INDEX($B$12:$H$111,,$A$149)=$A$255,MATCH(ROW($B$12:$B$111),ROW($B$12:$B$111)),""),ROWS($B$1:E28))),COLUMNS($B$1:E28)),"")</f>
        <v/>
      </c>
      <c r="F285" s="70" t="str" cm="1">
        <f t="array" ref="F285">IFERROR(INDEX($B$12:$H$111,(SMALL(IF(INDEX($B$12:$H$111,,$A$149)=$A$255,MATCH(ROW($B$12:$B$111),ROW($B$12:$B$111)),""),ROWS($B$1:F28))),COLUMNS($B$1:F28)),"")</f>
        <v/>
      </c>
      <c r="G285" s="70" t="str" cm="1">
        <f t="array" ref="G285">IFERROR(INDEX($B$12:$H$111,(SMALL(IF(INDEX($B$12:$H$111,,$A$149)=$A$255,MATCH(ROW($B$12:$B$111),ROW($B$12:$B$111)),""),ROWS($B$1:G28))),COLUMNS($B$1:G28)),"")</f>
        <v/>
      </c>
      <c r="H285" s="70" t="str" cm="1">
        <f t="array" ref="H285">IFERROR(INDEX($B$12:$H$111,(SMALL(IF(INDEX($B$12:$H$111,,$A$149)=$A$255,MATCH(ROW($B$12:$B$111),ROW($B$12:$B$111)),""),ROWS($B$1:H28))),COLUMNS($B$1:H28)),"")</f>
        <v/>
      </c>
      <c r="K285" s="70" t="str" cm="1">
        <f t="array" ref="K285">IFERROR(INDEX($K$12:$M$111,(SMALL(IF(INDEX($K$12:$M$111,,$A$149)=$A$255,MATCH(ROW($K$12:$K$111),ROW($K$12:$K$111)),""),ROWS($B$1:B28))),COLUMNS($B$1:B28)),"")</f>
        <v/>
      </c>
      <c r="L285" s="70" t="str" cm="1">
        <f t="array" ref="L285">IFERROR(INDEX($K$12:$M$111,(SMALL(IF(INDEX($K$12:$M$111,,$A$149)=$A$255,MATCH(ROW($K$12:$K$111),ROW($K$12:$K$111)),""),ROWS($B$1:C28))),COLUMNS($B$1:C28)),"")</f>
        <v/>
      </c>
      <c r="M285" s="70" t="str" cm="1">
        <f t="array" ref="M285">IFERROR(INDEX($K$12:$M$111,(SMALL(IF(INDEX($K$12:$M$111,,$A$149)=$A$255,MATCH(ROW($K$12:$K$111),ROW($K$12:$K$111)),""),ROWS($B$1:D28))),COLUMNS($B$1:D28)),"")</f>
        <v/>
      </c>
      <c r="P285" s="70" t="str" cm="1">
        <f t="array" ref="P285">IFERROR(INDEX($P$12:$R$111,(SMALL(IF(INDEX($P$12:$R$111,,$A$149)=$A$255,MATCH(ROW($P$12:$P$111),ROW($P$12:$P$111)),""),ROWS($B$1:B28))),COLUMNS($B$1:B28)),"")</f>
        <v/>
      </c>
      <c r="Q285" s="70" t="str" cm="1">
        <f t="array" ref="Q285">IFERROR(INDEX($P$12:$R$111,(SMALL(IF(INDEX($P$12:$R$111,,$A$149)=$A$255,MATCH(ROW($P$12:$P$111),ROW($P$12:$P$111)),""),ROWS($B$1:C28))),COLUMNS($B$1:C28)),"")</f>
        <v/>
      </c>
      <c r="R285" s="70" t="str" cm="1">
        <f t="array" ref="R285">IFERROR(INDEX($P$12:$R$111,(SMALL(IF(INDEX($P$12:$R$111,,$A$149)=$A$255,MATCH(ROW($P$12:$P$111),ROW($P$12:$P$111)),""),ROWS($B$1:D28))),COLUMNS($B$1:D28)),"")</f>
        <v/>
      </c>
    </row>
    <row r="286" spans="1:18" x14ac:dyDescent="0.3">
      <c r="A286">
        <v>29</v>
      </c>
      <c r="B286" s="70" t="str" cm="1">
        <f t="array" ref="B286">IFERROR(INDEX($B$12:$H$111,(SMALL(IF(INDEX($B$12:$H$111,,$A$149)=$A$255,MATCH(ROW($B$12:$B$111),ROW($B$12:$B$111)),""),ROWS($B$1:B29))),COLUMNS($B$1:B29)),"")</f>
        <v/>
      </c>
      <c r="C286" s="70" t="str" cm="1">
        <f t="array" ref="C286">IFERROR(INDEX($B$12:$H$111,(SMALL(IF(INDEX($B$12:$H$111,,$A$149)=$A$255,MATCH(ROW($B$12:$B$111),ROW($B$12:$B$111)),""),ROWS($B$1:C29))),COLUMNS($B$1:C29)),"")</f>
        <v/>
      </c>
      <c r="D286" s="70" t="str" cm="1">
        <f t="array" ref="D286">IFERROR(INDEX($B$12:$H$111,(SMALL(IF(INDEX($B$12:$H$111,,$A$149)=$A$255,MATCH(ROW($B$12:$B$111),ROW($B$12:$B$111)),""),ROWS($B$1:D29))),COLUMNS($B$1:D29)),"")</f>
        <v/>
      </c>
      <c r="E286" s="70" t="str" cm="1">
        <f t="array" ref="E286">IFERROR(INDEX($B$12:$H$111,(SMALL(IF(INDEX($B$12:$H$111,,$A$149)=$A$255,MATCH(ROW($B$12:$B$111),ROW($B$12:$B$111)),""),ROWS($B$1:E29))),COLUMNS($B$1:E29)),"")</f>
        <v/>
      </c>
      <c r="F286" s="70" t="str" cm="1">
        <f t="array" ref="F286">IFERROR(INDEX($B$12:$H$111,(SMALL(IF(INDEX($B$12:$H$111,,$A$149)=$A$255,MATCH(ROW($B$12:$B$111),ROW($B$12:$B$111)),""),ROWS($B$1:F29))),COLUMNS($B$1:F29)),"")</f>
        <v/>
      </c>
      <c r="G286" s="70" t="str" cm="1">
        <f t="array" ref="G286">IFERROR(INDEX($B$12:$H$111,(SMALL(IF(INDEX($B$12:$H$111,,$A$149)=$A$255,MATCH(ROW($B$12:$B$111),ROW($B$12:$B$111)),""),ROWS($B$1:G29))),COLUMNS($B$1:G29)),"")</f>
        <v/>
      </c>
      <c r="H286" s="70" t="str" cm="1">
        <f t="array" ref="H286">IFERROR(INDEX($B$12:$H$111,(SMALL(IF(INDEX($B$12:$H$111,,$A$149)=$A$255,MATCH(ROW($B$12:$B$111),ROW($B$12:$B$111)),""),ROWS($B$1:H29))),COLUMNS($B$1:H29)),"")</f>
        <v/>
      </c>
      <c r="K286" s="70" t="str" cm="1">
        <f t="array" ref="K286">IFERROR(INDEX($K$12:$M$111,(SMALL(IF(INDEX($K$12:$M$111,,$A$149)=$A$255,MATCH(ROW($K$12:$K$111),ROW($K$12:$K$111)),""),ROWS($B$1:B29))),COLUMNS($B$1:B29)),"")</f>
        <v/>
      </c>
      <c r="L286" s="70" t="str" cm="1">
        <f t="array" ref="L286">IFERROR(INDEX($K$12:$M$111,(SMALL(IF(INDEX($K$12:$M$111,,$A$149)=$A$255,MATCH(ROW($K$12:$K$111),ROW($K$12:$K$111)),""),ROWS($B$1:C29))),COLUMNS($B$1:C29)),"")</f>
        <v/>
      </c>
      <c r="M286" s="70" t="str" cm="1">
        <f t="array" ref="M286">IFERROR(INDEX($K$12:$M$111,(SMALL(IF(INDEX($K$12:$M$111,,$A$149)=$A$255,MATCH(ROW($K$12:$K$111),ROW($K$12:$K$111)),""),ROWS($B$1:D29))),COLUMNS($B$1:D29)),"")</f>
        <v/>
      </c>
      <c r="P286" s="70" t="str" cm="1">
        <f t="array" ref="P286">IFERROR(INDEX($P$12:$R$111,(SMALL(IF(INDEX($P$12:$R$111,,$A$149)=$A$255,MATCH(ROW($P$12:$P$111),ROW($P$12:$P$111)),""),ROWS($B$1:B29))),COLUMNS($B$1:B29)),"")</f>
        <v/>
      </c>
      <c r="Q286" s="70" t="str" cm="1">
        <f t="array" ref="Q286">IFERROR(INDEX($P$12:$R$111,(SMALL(IF(INDEX($P$12:$R$111,,$A$149)=$A$255,MATCH(ROW($P$12:$P$111),ROW($P$12:$P$111)),""),ROWS($B$1:C29))),COLUMNS($B$1:C29)),"")</f>
        <v/>
      </c>
      <c r="R286" s="70" t="str" cm="1">
        <f t="array" ref="R286">IFERROR(INDEX($P$12:$R$111,(SMALL(IF(INDEX($P$12:$R$111,,$A$149)=$A$255,MATCH(ROW($P$12:$P$111),ROW($P$12:$P$111)),""),ROWS($B$1:D29))),COLUMNS($B$1:D29)),"")</f>
        <v/>
      </c>
    </row>
    <row r="287" spans="1:18" x14ac:dyDescent="0.3">
      <c r="A287">
        <v>30</v>
      </c>
      <c r="B287" s="70" t="str" cm="1">
        <f t="array" ref="B287">IFERROR(INDEX($B$12:$H$111,(SMALL(IF(INDEX($B$12:$H$111,,$A$149)=$A$255,MATCH(ROW($B$12:$B$111),ROW($B$12:$B$111)),""),ROWS($B$1:B30))),COLUMNS($B$1:B30)),"")</f>
        <v/>
      </c>
      <c r="C287" s="70" t="str" cm="1">
        <f t="array" ref="C287">IFERROR(INDEX($B$12:$H$111,(SMALL(IF(INDEX($B$12:$H$111,,$A$149)=$A$255,MATCH(ROW($B$12:$B$111),ROW($B$12:$B$111)),""),ROWS($B$1:C30))),COLUMNS($B$1:C30)),"")</f>
        <v/>
      </c>
      <c r="D287" s="70" t="str" cm="1">
        <f t="array" ref="D287">IFERROR(INDEX($B$12:$H$111,(SMALL(IF(INDEX($B$12:$H$111,,$A$149)=$A$255,MATCH(ROW($B$12:$B$111),ROW($B$12:$B$111)),""),ROWS($B$1:D30))),COLUMNS($B$1:D30)),"")</f>
        <v/>
      </c>
      <c r="E287" s="70" t="str" cm="1">
        <f t="array" ref="E287">IFERROR(INDEX($B$12:$H$111,(SMALL(IF(INDEX($B$12:$H$111,,$A$149)=$A$255,MATCH(ROW($B$12:$B$111),ROW($B$12:$B$111)),""),ROWS($B$1:E30))),COLUMNS($B$1:E30)),"")</f>
        <v/>
      </c>
      <c r="F287" s="70" t="str" cm="1">
        <f t="array" ref="F287">IFERROR(INDEX($B$12:$H$111,(SMALL(IF(INDEX($B$12:$H$111,,$A$149)=$A$255,MATCH(ROW($B$12:$B$111),ROW($B$12:$B$111)),""),ROWS($B$1:F30))),COLUMNS($B$1:F30)),"")</f>
        <v/>
      </c>
      <c r="G287" s="70" t="str" cm="1">
        <f t="array" ref="G287">IFERROR(INDEX($B$12:$H$111,(SMALL(IF(INDEX($B$12:$H$111,,$A$149)=$A$255,MATCH(ROW($B$12:$B$111),ROW($B$12:$B$111)),""),ROWS($B$1:G30))),COLUMNS($B$1:G30)),"")</f>
        <v/>
      </c>
      <c r="H287" s="70" t="str" cm="1">
        <f t="array" ref="H287">IFERROR(INDEX($B$12:$H$111,(SMALL(IF(INDEX($B$12:$H$111,,$A$149)=$A$255,MATCH(ROW($B$12:$B$111),ROW($B$12:$B$111)),""),ROWS($B$1:H30))),COLUMNS($B$1:H30)),"")</f>
        <v/>
      </c>
      <c r="K287" s="70" t="str" cm="1">
        <f t="array" ref="K287">IFERROR(INDEX($K$12:$M$111,(SMALL(IF(INDEX($K$12:$M$111,,$A$149)=$A$255,MATCH(ROW($K$12:$K$111),ROW($K$12:$K$111)),""),ROWS($B$1:B30))),COLUMNS($B$1:B30)),"")</f>
        <v/>
      </c>
      <c r="L287" s="70" t="str" cm="1">
        <f t="array" ref="L287">IFERROR(INDEX($K$12:$M$111,(SMALL(IF(INDEX($K$12:$M$111,,$A$149)=$A$255,MATCH(ROW($K$12:$K$111),ROW($K$12:$K$111)),""),ROWS($B$1:C30))),COLUMNS($B$1:C30)),"")</f>
        <v/>
      </c>
      <c r="M287" s="70" t="str" cm="1">
        <f t="array" ref="M287">IFERROR(INDEX($K$12:$M$111,(SMALL(IF(INDEX($K$12:$M$111,,$A$149)=$A$255,MATCH(ROW($K$12:$K$111),ROW($K$12:$K$111)),""),ROWS($B$1:D30))),COLUMNS($B$1:D30)),"")</f>
        <v/>
      </c>
      <c r="P287" s="70" t="str" cm="1">
        <f t="array" ref="P287">IFERROR(INDEX($P$12:$R$111,(SMALL(IF(INDEX($P$12:$R$111,,$A$149)=$A$255,MATCH(ROW($P$12:$P$111),ROW($P$12:$P$111)),""),ROWS($B$1:B30))),COLUMNS($B$1:B30)),"")</f>
        <v/>
      </c>
      <c r="Q287" s="70" t="str" cm="1">
        <f t="array" ref="Q287">IFERROR(INDEX($P$12:$R$111,(SMALL(IF(INDEX($P$12:$R$111,,$A$149)=$A$255,MATCH(ROW($P$12:$P$111),ROW($P$12:$P$111)),""),ROWS($B$1:C30))),COLUMNS($B$1:C30)),"")</f>
        <v/>
      </c>
      <c r="R287" s="70" t="str" cm="1">
        <f t="array" ref="R287">IFERROR(INDEX($P$12:$R$111,(SMALL(IF(INDEX($P$12:$R$111,,$A$149)=$A$255,MATCH(ROW($P$12:$P$111),ROW($P$12:$P$111)),""),ROWS($B$1:D30))),COLUMNS($B$1:D30)),"")</f>
        <v/>
      </c>
    </row>
    <row r="288" spans="1:18" x14ac:dyDescent="0.3">
      <c r="A288">
        <v>31</v>
      </c>
      <c r="B288" s="70" t="str" cm="1">
        <f t="array" ref="B288">IFERROR(INDEX($B$12:$H$111,(SMALL(IF(INDEX($B$12:$H$111,,$A$149)=$A$255,MATCH(ROW($B$12:$B$111),ROW($B$12:$B$111)),""),ROWS($B$1:B31))),COLUMNS($B$1:B31)),"")</f>
        <v/>
      </c>
      <c r="C288" s="70" t="str" cm="1">
        <f t="array" ref="C288">IFERROR(INDEX($B$12:$H$111,(SMALL(IF(INDEX($B$12:$H$111,,$A$149)=$A$255,MATCH(ROW($B$12:$B$111),ROW($B$12:$B$111)),""),ROWS($B$1:C31))),COLUMNS($B$1:C31)),"")</f>
        <v/>
      </c>
      <c r="D288" s="70" t="str" cm="1">
        <f t="array" ref="D288">IFERROR(INDEX($B$12:$H$111,(SMALL(IF(INDEX($B$12:$H$111,,$A$149)=$A$255,MATCH(ROW($B$12:$B$111),ROW($B$12:$B$111)),""),ROWS($B$1:D31))),COLUMNS($B$1:D31)),"")</f>
        <v/>
      </c>
      <c r="E288" s="70" t="str" cm="1">
        <f t="array" ref="E288">IFERROR(INDEX($B$12:$H$111,(SMALL(IF(INDEX($B$12:$H$111,,$A$149)=$A$255,MATCH(ROW($B$12:$B$111),ROW($B$12:$B$111)),""),ROWS($B$1:E31))),COLUMNS($B$1:E31)),"")</f>
        <v/>
      </c>
      <c r="F288" s="70" t="str" cm="1">
        <f t="array" ref="F288">IFERROR(INDEX($B$12:$H$111,(SMALL(IF(INDEX($B$12:$H$111,,$A$149)=$A$255,MATCH(ROW($B$12:$B$111),ROW($B$12:$B$111)),""),ROWS($B$1:F31))),COLUMNS($B$1:F31)),"")</f>
        <v/>
      </c>
      <c r="G288" s="70" t="str" cm="1">
        <f t="array" ref="G288">IFERROR(INDEX($B$12:$H$111,(SMALL(IF(INDEX($B$12:$H$111,,$A$149)=$A$255,MATCH(ROW($B$12:$B$111),ROW($B$12:$B$111)),""),ROWS($B$1:G31))),COLUMNS($B$1:G31)),"")</f>
        <v/>
      </c>
      <c r="H288" s="70" t="str" cm="1">
        <f t="array" ref="H288">IFERROR(INDEX($B$12:$H$111,(SMALL(IF(INDEX($B$12:$H$111,,$A$149)=$A$255,MATCH(ROW($B$12:$B$111),ROW($B$12:$B$111)),""),ROWS($B$1:H31))),COLUMNS($B$1:H31)),"")</f>
        <v/>
      </c>
      <c r="K288" s="70" t="str" cm="1">
        <f t="array" ref="K288">IFERROR(INDEX($K$12:$M$111,(SMALL(IF(INDEX($K$12:$M$111,,$A$149)=$A$255,MATCH(ROW($K$12:$K$111),ROW($K$12:$K$111)),""),ROWS($B$1:B31))),COLUMNS($B$1:B31)),"")</f>
        <v/>
      </c>
      <c r="L288" s="70" t="str" cm="1">
        <f t="array" ref="L288">IFERROR(INDEX($K$12:$M$111,(SMALL(IF(INDEX($K$12:$M$111,,$A$149)=$A$255,MATCH(ROW($K$12:$K$111),ROW($K$12:$K$111)),""),ROWS($B$1:C31))),COLUMNS($B$1:C31)),"")</f>
        <v/>
      </c>
      <c r="M288" s="70" t="str" cm="1">
        <f t="array" ref="M288">IFERROR(INDEX($K$12:$M$111,(SMALL(IF(INDEX($K$12:$M$111,,$A$149)=$A$255,MATCH(ROW($K$12:$K$111),ROW($K$12:$K$111)),""),ROWS($B$1:D31))),COLUMNS($B$1:D31)),"")</f>
        <v/>
      </c>
      <c r="P288" s="70" t="str" cm="1">
        <f t="array" ref="P288">IFERROR(INDEX($P$12:$R$111,(SMALL(IF(INDEX($P$12:$R$111,,$A$149)=$A$255,MATCH(ROW($P$12:$P$111),ROW($P$12:$P$111)),""),ROWS($B$1:B31))),COLUMNS($B$1:B31)),"")</f>
        <v/>
      </c>
      <c r="Q288" s="70" t="str" cm="1">
        <f t="array" ref="Q288">IFERROR(INDEX($P$12:$R$111,(SMALL(IF(INDEX($P$12:$R$111,,$A$149)=$A$255,MATCH(ROW($P$12:$P$111),ROW($P$12:$P$111)),""),ROWS($B$1:C31))),COLUMNS($B$1:C31)),"")</f>
        <v/>
      </c>
      <c r="R288" s="70" t="str" cm="1">
        <f t="array" ref="R288">IFERROR(INDEX($P$12:$R$111,(SMALL(IF(INDEX($P$12:$R$111,,$A$149)=$A$255,MATCH(ROW($P$12:$P$111),ROW($P$12:$P$111)),""),ROWS($B$1:D31))),COLUMNS($B$1:D31)),"")</f>
        <v/>
      </c>
    </row>
    <row r="289" spans="1:18" x14ac:dyDescent="0.3">
      <c r="A289">
        <v>32</v>
      </c>
      <c r="B289" s="70" t="str" cm="1">
        <f t="array" ref="B289">IFERROR(INDEX($B$12:$H$111,(SMALL(IF(INDEX($B$12:$H$111,,$A$149)=$A$255,MATCH(ROW($B$12:$B$111),ROW($B$12:$B$111)),""),ROWS($B$1:B32))),COLUMNS($B$1:B32)),"")</f>
        <v/>
      </c>
      <c r="C289" s="70" t="str" cm="1">
        <f t="array" ref="C289">IFERROR(INDEX($B$12:$H$111,(SMALL(IF(INDEX($B$12:$H$111,,$A$149)=$A$255,MATCH(ROW($B$12:$B$111),ROW($B$12:$B$111)),""),ROWS($B$1:C32))),COLUMNS($B$1:C32)),"")</f>
        <v/>
      </c>
      <c r="D289" s="70" t="str" cm="1">
        <f t="array" ref="D289">IFERROR(INDEX($B$12:$H$111,(SMALL(IF(INDEX($B$12:$H$111,,$A$149)=$A$255,MATCH(ROW($B$12:$B$111),ROW($B$12:$B$111)),""),ROWS($B$1:D32))),COLUMNS($B$1:D32)),"")</f>
        <v/>
      </c>
      <c r="E289" s="70" t="str" cm="1">
        <f t="array" ref="E289">IFERROR(INDEX($B$12:$H$111,(SMALL(IF(INDEX($B$12:$H$111,,$A$149)=$A$255,MATCH(ROW($B$12:$B$111),ROW($B$12:$B$111)),""),ROWS($B$1:E32))),COLUMNS($B$1:E32)),"")</f>
        <v/>
      </c>
      <c r="F289" s="70" t="str" cm="1">
        <f t="array" ref="F289">IFERROR(INDEX($B$12:$H$111,(SMALL(IF(INDEX($B$12:$H$111,,$A$149)=$A$255,MATCH(ROW($B$12:$B$111),ROW($B$12:$B$111)),""),ROWS($B$1:F32))),COLUMNS($B$1:F32)),"")</f>
        <v/>
      </c>
      <c r="G289" s="70" t="str" cm="1">
        <f t="array" ref="G289">IFERROR(INDEX($B$12:$H$111,(SMALL(IF(INDEX($B$12:$H$111,,$A$149)=$A$255,MATCH(ROW($B$12:$B$111),ROW($B$12:$B$111)),""),ROWS($B$1:G32))),COLUMNS($B$1:G32)),"")</f>
        <v/>
      </c>
      <c r="H289" s="70" t="str" cm="1">
        <f t="array" ref="H289">IFERROR(INDEX($B$12:$H$111,(SMALL(IF(INDEX($B$12:$H$111,,$A$149)=$A$255,MATCH(ROW($B$12:$B$111),ROW($B$12:$B$111)),""),ROWS($B$1:H32))),COLUMNS($B$1:H32)),"")</f>
        <v/>
      </c>
      <c r="K289" s="70" t="str" cm="1">
        <f t="array" ref="K289">IFERROR(INDEX($K$12:$M$111,(SMALL(IF(INDEX($K$12:$M$111,,$A$149)=$A$255,MATCH(ROW($K$12:$K$111),ROW($K$12:$K$111)),""),ROWS($B$1:B32))),COLUMNS($B$1:B32)),"")</f>
        <v/>
      </c>
      <c r="L289" s="70" t="str" cm="1">
        <f t="array" ref="L289">IFERROR(INDEX($K$12:$M$111,(SMALL(IF(INDEX($K$12:$M$111,,$A$149)=$A$255,MATCH(ROW($K$12:$K$111),ROW($K$12:$K$111)),""),ROWS($B$1:C32))),COLUMNS($B$1:C32)),"")</f>
        <v/>
      </c>
      <c r="M289" s="70" t="str" cm="1">
        <f t="array" ref="M289">IFERROR(INDEX($K$12:$M$111,(SMALL(IF(INDEX($K$12:$M$111,,$A$149)=$A$255,MATCH(ROW($K$12:$K$111),ROW($K$12:$K$111)),""),ROWS($B$1:D32))),COLUMNS($B$1:D32)),"")</f>
        <v/>
      </c>
      <c r="P289" s="70" t="str" cm="1">
        <f t="array" ref="P289">IFERROR(INDEX($P$12:$R$111,(SMALL(IF(INDEX($P$12:$R$111,,$A$149)=$A$255,MATCH(ROW($P$12:$P$111),ROW($P$12:$P$111)),""),ROWS($B$1:B32))),COLUMNS($B$1:B32)),"")</f>
        <v/>
      </c>
      <c r="Q289" s="70" t="str" cm="1">
        <f t="array" ref="Q289">IFERROR(INDEX($P$12:$R$111,(SMALL(IF(INDEX($P$12:$R$111,,$A$149)=$A$255,MATCH(ROW($P$12:$P$111),ROW($P$12:$P$111)),""),ROWS($B$1:C32))),COLUMNS($B$1:C32)),"")</f>
        <v/>
      </c>
      <c r="R289" s="70" t="str" cm="1">
        <f t="array" ref="R289">IFERROR(INDEX($P$12:$R$111,(SMALL(IF(INDEX($P$12:$R$111,,$A$149)=$A$255,MATCH(ROW($P$12:$P$111),ROW($P$12:$P$111)),""),ROWS($B$1:D32))),COLUMNS($B$1:D32)),"")</f>
        <v/>
      </c>
    </row>
    <row r="290" spans="1:18" x14ac:dyDescent="0.3">
      <c r="A290">
        <v>33</v>
      </c>
      <c r="B290" s="70" t="str" cm="1">
        <f t="array" ref="B290">IFERROR(INDEX($B$12:$H$111,(SMALL(IF(INDEX($B$12:$H$111,,$A$149)=$A$255,MATCH(ROW($B$12:$B$111),ROW($B$12:$B$111)),""),ROWS($B$1:B33))),COLUMNS($B$1:B33)),"")</f>
        <v/>
      </c>
      <c r="C290" s="70" t="str" cm="1">
        <f t="array" ref="C290">IFERROR(INDEX($B$12:$H$111,(SMALL(IF(INDEX($B$12:$H$111,,$A$149)=$A$255,MATCH(ROW($B$12:$B$111),ROW($B$12:$B$111)),""),ROWS($B$1:C33))),COLUMNS($B$1:C33)),"")</f>
        <v/>
      </c>
      <c r="D290" s="70" t="str" cm="1">
        <f t="array" ref="D290">IFERROR(INDEX($B$12:$H$111,(SMALL(IF(INDEX($B$12:$H$111,,$A$149)=$A$255,MATCH(ROW($B$12:$B$111),ROW($B$12:$B$111)),""),ROWS($B$1:D33))),COLUMNS($B$1:D33)),"")</f>
        <v/>
      </c>
      <c r="E290" s="70" t="str" cm="1">
        <f t="array" ref="E290">IFERROR(INDEX($B$12:$H$111,(SMALL(IF(INDEX($B$12:$H$111,,$A$149)=$A$255,MATCH(ROW($B$12:$B$111),ROW($B$12:$B$111)),""),ROWS($B$1:E33))),COLUMNS($B$1:E33)),"")</f>
        <v/>
      </c>
      <c r="F290" s="70" t="str" cm="1">
        <f t="array" ref="F290">IFERROR(INDEX($B$12:$H$111,(SMALL(IF(INDEX($B$12:$H$111,,$A$149)=$A$255,MATCH(ROW($B$12:$B$111),ROW($B$12:$B$111)),""),ROWS($B$1:F33))),COLUMNS($B$1:F33)),"")</f>
        <v/>
      </c>
      <c r="G290" s="70" t="str" cm="1">
        <f t="array" ref="G290">IFERROR(INDEX($B$12:$H$111,(SMALL(IF(INDEX($B$12:$H$111,,$A$149)=$A$255,MATCH(ROW($B$12:$B$111),ROW($B$12:$B$111)),""),ROWS($B$1:G33))),COLUMNS($B$1:G33)),"")</f>
        <v/>
      </c>
      <c r="H290" s="70" t="str" cm="1">
        <f t="array" ref="H290">IFERROR(INDEX($B$12:$H$111,(SMALL(IF(INDEX($B$12:$H$111,,$A$149)=$A$255,MATCH(ROW($B$12:$B$111),ROW($B$12:$B$111)),""),ROWS($B$1:H33))),COLUMNS($B$1:H33)),"")</f>
        <v/>
      </c>
      <c r="K290" s="70" t="str" cm="1">
        <f t="array" ref="K290">IFERROR(INDEX($K$12:$M$111,(SMALL(IF(INDEX($K$12:$M$111,,$A$149)=$A$255,MATCH(ROW($K$12:$K$111),ROW($K$12:$K$111)),""),ROWS($B$1:B33))),COLUMNS($B$1:B33)),"")</f>
        <v/>
      </c>
      <c r="L290" s="70" t="str" cm="1">
        <f t="array" ref="L290">IFERROR(INDEX($K$12:$M$111,(SMALL(IF(INDEX($K$12:$M$111,,$A$149)=$A$255,MATCH(ROW($K$12:$K$111),ROW($K$12:$K$111)),""),ROWS($B$1:C33))),COLUMNS($B$1:C33)),"")</f>
        <v/>
      </c>
      <c r="M290" s="70" t="str" cm="1">
        <f t="array" ref="M290">IFERROR(INDEX($K$12:$M$111,(SMALL(IF(INDEX($K$12:$M$111,,$A$149)=$A$255,MATCH(ROW($K$12:$K$111),ROW($K$12:$K$111)),""),ROWS($B$1:D33))),COLUMNS($B$1:D33)),"")</f>
        <v/>
      </c>
      <c r="P290" s="70" t="str" cm="1">
        <f t="array" ref="P290">IFERROR(INDEX($P$12:$R$111,(SMALL(IF(INDEX($P$12:$R$111,,$A$149)=$A$255,MATCH(ROW($P$12:$P$111),ROW($P$12:$P$111)),""),ROWS($B$1:B33))),COLUMNS($B$1:B33)),"")</f>
        <v/>
      </c>
      <c r="Q290" s="70" t="str" cm="1">
        <f t="array" ref="Q290">IFERROR(INDEX($P$12:$R$111,(SMALL(IF(INDEX($P$12:$R$111,,$A$149)=$A$255,MATCH(ROW($P$12:$P$111),ROW($P$12:$P$111)),""),ROWS($B$1:C33))),COLUMNS($B$1:C33)),"")</f>
        <v/>
      </c>
      <c r="R290" s="70" t="str" cm="1">
        <f t="array" ref="R290">IFERROR(INDEX($P$12:$R$111,(SMALL(IF(INDEX($P$12:$R$111,,$A$149)=$A$255,MATCH(ROW($P$12:$P$111),ROW($P$12:$P$111)),""),ROWS($B$1:D33))),COLUMNS($B$1:D33)),"")</f>
        <v/>
      </c>
    </row>
    <row r="291" spans="1:18" x14ac:dyDescent="0.3">
      <c r="A291">
        <v>34</v>
      </c>
      <c r="B291" s="70" t="str" cm="1">
        <f t="array" ref="B291">IFERROR(INDEX($B$12:$H$111,(SMALL(IF(INDEX($B$12:$H$111,,$A$149)=$A$255,MATCH(ROW($B$12:$B$111),ROW($B$12:$B$111)),""),ROWS($B$1:B34))),COLUMNS($B$1:B34)),"")</f>
        <v/>
      </c>
      <c r="C291" s="70" t="str" cm="1">
        <f t="array" ref="C291">IFERROR(INDEX($B$12:$H$111,(SMALL(IF(INDEX($B$12:$H$111,,$A$149)=$A$255,MATCH(ROW($B$12:$B$111),ROW($B$12:$B$111)),""),ROWS($B$1:C34))),COLUMNS($B$1:C34)),"")</f>
        <v/>
      </c>
      <c r="D291" s="70" t="str" cm="1">
        <f t="array" ref="D291">IFERROR(INDEX($B$12:$H$111,(SMALL(IF(INDEX($B$12:$H$111,,$A$149)=$A$255,MATCH(ROW($B$12:$B$111),ROW($B$12:$B$111)),""),ROWS($B$1:D34))),COLUMNS($B$1:D34)),"")</f>
        <v/>
      </c>
      <c r="E291" s="70" t="str" cm="1">
        <f t="array" ref="E291">IFERROR(INDEX($B$12:$H$111,(SMALL(IF(INDEX($B$12:$H$111,,$A$149)=$A$255,MATCH(ROW($B$12:$B$111),ROW($B$12:$B$111)),""),ROWS($B$1:E34))),COLUMNS($B$1:E34)),"")</f>
        <v/>
      </c>
      <c r="F291" s="70" t="str" cm="1">
        <f t="array" ref="F291">IFERROR(INDEX($B$12:$H$111,(SMALL(IF(INDEX($B$12:$H$111,,$A$149)=$A$255,MATCH(ROW($B$12:$B$111),ROW($B$12:$B$111)),""),ROWS($B$1:F34))),COLUMNS($B$1:F34)),"")</f>
        <v/>
      </c>
      <c r="G291" s="70" t="str" cm="1">
        <f t="array" ref="G291">IFERROR(INDEX($B$12:$H$111,(SMALL(IF(INDEX($B$12:$H$111,,$A$149)=$A$255,MATCH(ROW($B$12:$B$111),ROW($B$12:$B$111)),""),ROWS($B$1:G34))),COLUMNS($B$1:G34)),"")</f>
        <v/>
      </c>
      <c r="H291" s="70" t="str" cm="1">
        <f t="array" ref="H291">IFERROR(INDEX($B$12:$H$111,(SMALL(IF(INDEX($B$12:$H$111,,$A$149)=$A$255,MATCH(ROW($B$12:$B$111),ROW($B$12:$B$111)),""),ROWS($B$1:H34))),COLUMNS($B$1:H34)),"")</f>
        <v/>
      </c>
      <c r="K291" s="70" t="str" cm="1">
        <f t="array" ref="K291">IFERROR(INDEX($K$12:$M$111,(SMALL(IF(INDEX($K$12:$M$111,,$A$149)=$A$255,MATCH(ROW($K$12:$K$111),ROW($K$12:$K$111)),""),ROWS($B$1:B34))),COLUMNS($B$1:B34)),"")</f>
        <v/>
      </c>
      <c r="L291" s="70" t="str" cm="1">
        <f t="array" ref="L291">IFERROR(INDEX($K$12:$M$111,(SMALL(IF(INDEX($K$12:$M$111,,$A$149)=$A$255,MATCH(ROW($K$12:$K$111),ROW($K$12:$K$111)),""),ROWS($B$1:C34))),COLUMNS($B$1:C34)),"")</f>
        <v/>
      </c>
      <c r="M291" s="70" t="str" cm="1">
        <f t="array" ref="M291">IFERROR(INDEX($K$12:$M$111,(SMALL(IF(INDEX($K$12:$M$111,,$A$149)=$A$255,MATCH(ROW($K$12:$K$111),ROW($K$12:$K$111)),""),ROWS($B$1:D34))),COLUMNS($B$1:D34)),"")</f>
        <v/>
      </c>
      <c r="P291" s="70" t="str" cm="1">
        <f t="array" ref="P291">IFERROR(INDEX($P$12:$R$111,(SMALL(IF(INDEX($P$12:$R$111,,$A$149)=$A$255,MATCH(ROW($P$12:$P$111),ROW($P$12:$P$111)),""),ROWS($B$1:B34))),COLUMNS($B$1:B34)),"")</f>
        <v/>
      </c>
      <c r="Q291" s="70" t="str" cm="1">
        <f t="array" ref="Q291">IFERROR(INDEX($P$12:$R$111,(SMALL(IF(INDEX($P$12:$R$111,,$A$149)=$A$255,MATCH(ROW($P$12:$P$111),ROW($P$12:$P$111)),""),ROWS($B$1:C34))),COLUMNS($B$1:C34)),"")</f>
        <v/>
      </c>
      <c r="R291" s="70" t="str" cm="1">
        <f t="array" ref="R291">IFERROR(INDEX($P$12:$R$111,(SMALL(IF(INDEX($P$12:$R$111,,$A$149)=$A$255,MATCH(ROW($P$12:$P$111),ROW($P$12:$P$111)),""),ROWS($B$1:D34))),COLUMNS($B$1:D34)),"")</f>
        <v/>
      </c>
    </row>
    <row r="292" spans="1:18" x14ac:dyDescent="0.3">
      <c r="A292">
        <v>35</v>
      </c>
      <c r="B292" s="70" t="str" cm="1">
        <f t="array" ref="B292">IFERROR(INDEX($B$12:$H$111,(SMALL(IF(INDEX($B$12:$H$111,,$A$149)=$A$255,MATCH(ROW($B$12:$B$111),ROW($B$12:$B$111)),""),ROWS($B$1:B35))),COLUMNS($B$1:B35)),"")</f>
        <v/>
      </c>
      <c r="C292" s="70" t="str" cm="1">
        <f t="array" ref="C292">IFERROR(INDEX($B$12:$H$111,(SMALL(IF(INDEX($B$12:$H$111,,$A$149)=$A$255,MATCH(ROW($B$12:$B$111),ROW($B$12:$B$111)),""),ROWS($B$1:C35))),COLUMNS($B$1:C35)),"")</f>
        <v/>
      </c>
      <c r="D292" s="70" t="str" cm="1">
        <f t="array" ref="D292">IFERROR(INDEX($B$12:$H$111,(SMALL(IF(INDEX($B$12:$H$111,,$A$149)=$A$255,MATCH(ROW($B$12:$B$111),ROW($B$12:$B$111)),""),ROWS($B$1:D35))),COLUMNS($B$1:D35)),"")</f>
        <v/>
      </c>
      <c r="E292" s="70" t="str" cm="1">
        <f t="array" ref="E292">IFERROR(INDEX($B$12:$H$111,(SMALL(IF(INDEX($B$12:$H$111,,$A$149)=$A$255,MATCH(ROW($B$12:$B$111),ROW($B$12:$B$111)),""),ROWS($B$1:E35))),COLUMNS($B$1:E35)),"")</f>
        <v/>
      </c>
      <c r="F292" s="70" t="str" cm="1">
        <f t="array" ref="F292">IFERROR(INDEX($B$12:$H$111,(SMALL(IF(INDEX($B$12:$H$111,,$A$149)=$A$255,MATCH(ROW($B$12:$B$111),ROW($B$12:$B$111)),""),ROWS($B$1:F35))),COLUMNS($B$1:F35)),"")</f>
        <v/>
      </c>
      <c r="G292" s="70" t="str" cm="1">
        <f t="array" ref="G292">IFERROR(INDEX($B$12:$H$111,(SMALL(IF(INDEX($B$12:$H$111,,$A$149)=$A$255,MATCH(ROW($B$12:$B$111),ROW($B$12:$B$111)),""),ROWS($B$1:G35))),COLUMNS($B$1:G35)),"")</f>
        <v/>
      </c>
      <c r="H292" s="70" t="str" cm="1">
        <f t="array" ref="H292">IFERROR(INDEX($B$12:$H$111,(SMALL(IF(INDEX($B$12:$H$111,,$A$149)=$A$255,MATCH(ROW($B$12:$B$111),ROW($B$12:$B$111)),""),ROWS($B$1:H35))),COLUMNS($B$1:H35)),"")</f>
        <v/>
      </c>
      <c r="K292" s="70" t="str" cm="1">
        <f t="array" ref="K292">IFERROR(INDEX($K$12:$M$111,(SMALL(IF(INDEX($K$12:$M$111,,$A$149)=$A$255,MATCH(ROW($K$12:$K$111),ROW($K$12:$K$111)),""),ROWS($B$1:B35))),COLUMNS($B$1:B35)),"")</f>
        <v/>
      </c>
      <c r="L292" s="70" t="str" cm="1">
        <f t="array" ref="L292">IFERROR(INDEX($K$12:$M$111,(SMALL(IF(INDEX($K$12:$M$111,,$A$149)=$A$255,MATCH(ROW($K$12:$K$111),ROW($K$12:$K$111)),""),ROWS($B$1:C35))),COLUMNS($B$1:C35)),"")</f>
        <v/>
      </c>
      <c r="M292" s="70" t="str" cm="1">
        <f t="array" ref="M292">IFERROR(INDEX($K$12:$M$111,(SMALL(IF(INDEX($K$12:$M$111,,$A$149)=$A$255,MATCH(ROW($K$12:$K$111),ROW($K$12:$K$111)),""),ROWS($B$1:D35))),COLUMNS($B$1:D35)),"")</f>
        <v/>
      </c>
      <c r="P292" s="70" t="str" cm="1">
        <f t="array" ref="P292">IFERROR(INDEX($P$12:$R$111,(SMALL(IF(INDEX($P$12:$R$111,,$A$149)=$A$255,MATCH(ROW($P$12:$P$111),ROW($P$12:$P$111)),""),ROWS($B$1:B35))),COLUMNS($B$1:B35)),"")</f>
        <v/>
      </c>
      <c r="Q292" s="70" t="str" cm="1">
        <f t="array" ref="Q292">IFERROR(INDEX($P$12:$R$111,(SMALL(IF(INDEX($P$12:$R$111,,$A$149)=$A$255,MATCH(ROW($P$12:$P$111),ROW($P$12:$P$111)),""),ROWS($B$1:C35))),COLUMNS($B$1:C35)),"")</f>
        <v/>
      </c>
      <c r="R292" s="70" t="str" cm="1">
        <f t="array" ref="R292">IFERROR(INDEX($P$12:$R$111,(SMALL(IF(INDEX($P$12:$R$111,,$A$149)=$A$255,MATCH(ROW($P$12:$P$111),ROW($P$12:$P$111)),""),ROWS($B$1:D35))),COLUMNS($B$1:D35)),"")</f>
        <v/>
      </c>
    </row>
    <row r="293" spans="1:18" x14ac:dyDescent="0.3">
      <c r="A293">
        <v>36</v>
      </c>
      <c r="B293" s="70" t="str" cm="1">
        <f t="array" ref="B293">IFERROR(INDEX($B$12:$H$111,(SMALL(IF(INDEX($B$12:$H$111,,$A$149)=$A$255,MATCH(ROW($B$12:$B$111),ROW($B$12:$B$111)),""),ROWS($B$1:B36))),COLUMNS($B$1:B36)),"")</f>
        <v/>
      </c>
      <c r="C293" s="70" t="str" cm="1">
        <f t="array" ref="C293">IFERROR(INDEX($B$12:$H$111,(SMALL(IF(INDEX($B$12:$H$111,,$A$149)=$A$255,MATCH(ROW($B$12:$B$111),ROW($B$12:$B$111)),""),ROWS($B$1:C36))),COLUMNS($B$1:C36)),"")</f>
        <v/>
      </c>
      <c r="D293" s="70" t="str" cm="1">
        <f t="array" ref="D293">IFERROR(INDEX($B$12:$H$111,(SMALL(IF(INDEX($B$12:$H$111,,$A$149)=$A$255,MATCH(ROW($B$12:$B$111),ROW($B$12:$B$111)),""),ROWS($B$1:D36))),COLUMNS($B$1:D36)),"")</f>
        <v/>
      </c>
      <c r="E293" s="70" t="str" cm="1">
        <f t="array" ref="E293">IFERROR(INDEX($B$12:$H$111,(SMALL(IF(INDEX($B$12:$H$111,,$A$149)=$A$255,MATCH(ROW($B$12:$B$111),ROW($B$12:$B$111)),""),ROWS($B$1:E36))),COLUMNS($B$1:E36)),"")</f>
        <v/>
      </c>
      <c r="F293" s="70" t="str" cm="1">
        <f t="array" ref="F293">IFERROR(INDEX($B$12:$H$111,(SMALL(IF(INDEX($B$12:$H$111,,$A$149)=$A$255,MATCH(ROW($B$12:$B$111),ROW($B$12:$B$111)),""),ROWS($B$1:F36))),COLUMNS($B$1:F36)),"")</f>
        <v/>
      </c>
      <c r="G293" s="70" t="str" cm="1">
        <f t="array" ref="G293">IFERROR(INDEX($B$12:$H$111,(SMALL(IF(INDEX($B$12:$H$111,,$A$149)=$A$255,MATCH(ROW($B$12:$B$111),ROW($B$12:$B$111)),""),ROWS($B$1:G36))),COLUMNS($B$1:G36)),"")</f>
        <v/>
      </c>
      <c r="H293" s="70" t="str" cm="1">
        <f t="array" ref="H293">IFERROR(INDEX($B$12:$H$111,(SMALL(IF(INDEX($B$12:$H$111,,$A$149)=$A$255,MATCH(ROW($B$12:$B$111),ROW($B$12:$B$111)),""),ROWS($B$1:H36))),COLUMNS($B$1:H36)),"")</f>
        <v/>
      </c>
      <c r="K293" s="70" t="str" cm="1">
        <f t="array" ref="K293">IFERROR(INDEX($K$12:$M$111,(SMALL(IF(INDEX($K$12:$M$111,,$A$149)=$A$255,MATCH(ROW($K$12:$K$111),ROW($K$12:$K$111)),""),ROWS($B$1:B36))),COLUMNS($B$1:B36)),"")</f>
        <v/>
      </c>
      <c r="L293" s="70" t="str" cm="1">
        <f t="array" ref="L293">IFERROR(INDEX($K$12:$M$111,(SMALL(IF(INDEX($K$12:$M$111,,$A$149)=$A$255,MATCH(ROW($K$12:$K$111),ROW($K$12:$K$111)),""),ROWS($B$1:C36))),COLUMNS($B$1:C36)),"")</f>
        <v/>
      </c>
      <c r="M293" s="70" t="str" cm="1">
        <f t="array" ref="M293">IFERROR(INDEX($K$12:$M$111,(SMALL(IF(INDEX($K$12:$M$111,,$A$149)=$A$255,MATCH(ROW($K$12:$K$111),ROW($K$12:$K$111)),""),ROWS($B$1:D36))),COLUMNS($B$1:D36)),"")</f>
        <v/>
      </c>
      <c r="P293" s="70" t="str" cm="1">
        <f t="array" ref="P293">IFERROR(INDEX($P$12:$R$111,(SMALL(IF(INDEX($P$12:$R$111,,$A$149)=$A$255,MATCH(ROW($P$12:$P$111),ROW($P$12:$P$111)),""),ROWS($B$1:B36))),COLUMNS($B$1:B36)),"")</f>
        <v/>
      </c>
      <c r="Q293" s="70" t="str" cm="1">
        <f t="array" ref="Q293">IFERROR(INDEX($P$12:$R$111,(SMALL(IF(INDEX($P$12:$R$111,,$A$149)=$A$255,MATCH(ROW($P$12:$P$111),ROW($P$12:$P$111)),""),ROWS($B$1:C36))),COLUMNS($B$1:C36)),"")</f>
        <v/>
      </c>
      <c r="R293" s="70" t="str" cm="1">
        <f t="array" ref="R293">IFERROR(INDEX($P$12:$R$111,(SMALL(IF(INDEX($P$12:$R$111,,$A$149)=$A$255,MATCH(ROW($P$12:$P$111),ROW($P$12:$P$111)),""),ROWS($B$1:D36))),COLUMNS($B$1:D36)),"")</f>
        <v/>
      </c>
    </row>
    <row r="294" spans="1:18" x14ac:dyDescent="0.3">
      <c r="A294">
        <v>37</v>
      </c>
      <c r="B294" s="70" t="str" cm="1">
        <f t="array" ref="B294">IFERROR(INDEX($B$12:$H$111,(SMALL(IF(INDEX($B$12:$H$111,,$A$149)=$A$255,MATCH(ROW($B$12:$B$111),ROW($B$12:$B$111)),""),ROWS($B$1:B37))),COLUMNS($B$1:B37)),"")</f>
        <v/>
      </c>
      <c r="C294" s="70" t="str" cm="1">
        <f t="array" ref="C294">IFERROR(INDEX($B$12:$H$111,(SMALL(IF(INDEX($B$12:$H$111,,$A$149)=$A$255,MATCH(ROW($B$12:$B$111),ROW($B$12:$B$111)),""),ROWS($B$1:C37))),COLUMNS($B$1:C37)),"")</f>
        <v/>
      </c>
      <c r="D294" s="70" t="str" cm="1">
        <f t="array" ref="D294">IFERROR(INDEX($B$12:$H$111,(SMALL(IF(INDEX($B$12:$H$111,,$A$149)=$A$255,MATCH(ROW($B$12:$B$111),ROW($B$12:$B$111)),""),ROWS($B$1:D37))),COLUMNS($B$1:D37)),"")</f>
        <v/>
      </c>
      <c r="E294" s="70" t="str" cm="1">
        <f t="array" ref="E294">IFERROR(INDEX($B$12:$H$111,(SMALL(IF(INDEX($B$12:$H$111,,$A$149)=$A$255,MATCH(ROW($B$12:$B$111),ROW($B$12:$B$111)),""),ROWS($B$1:E37))),COLUMNS($B$1:E37)),"")</f>
        <v/>
      </c>
      <c r="F294" s="70" t="str" cm="1">
        <f t="array" ref="F294">IFERROR(INDEX($B$12:$H$111,(SMALL(IF(INDEX($B$12:$H$111,,$A$149)=$A$255,MATCH(ROW($B$12:$B$111),ROW($B$12:$B$111)),""),ROWS($B$1:F37))),COLUMNS($B$1:F37)),"")</f>
        <v/>
      </c>
      <c r="G294" s="70" t="str" cm="1">
        <f t="array" ref="G294">IFERROR(INDEX($B$12:$H$111,(SMALL(IF(INDEX($B$12:$H$111,,$A$149)=$A$255,MATCH(ROW($B$12:$B$111),ROW($B$12:$B$111)),""),ROWS($B$1:G37))),COLUMNS($B$1:G37)),"")</f>
        <v/>
      </c>
      <c r="H294" s="70" t="str" cm="1">
        <f t="array" ref="H294">IFERROR(INDEX($B$12:$H$111,(SMALL(IF(INDEX($B$12:$H$111,,$A$149)=$A$255,MATCH(ROW($B$12:$B$111),ROW($B$12:$B$111)),""),ROWS($B$1:H37))),COLUMNS($B$1:H37)),"")</f>
        <v/>
      </c>
      <c r="K294" s="70" t="str" cm="1">
        <f t="array" ref="K294">IFERROR(INDEX($K$12:$M$111,(SMALL(IF(INDEX($K$12:$M$111,,$A$149)=$A$255,MATCH(ROW($K$12:$K$111),ROW($K$12:$K$111)),""),ROWS($B$1:B37))),COLUMNS($B$1:B37)),"")</f>
        <v/>
      </c>
      <c r="L294" s="70" t="str" cm="1">
        <f t="array" ref="L294">IFERROR(INDEX($K$12:$M$111,(SMALL(IF(INDEX($K$12:$M$111,,$A$149)=$A$255,MATCH(ROW($K$12:$K$111),ROW($K$12:$K$111)),""),ROWS($B$1:C37))),COLUMNS($B$1:C37)),"")</f>
        <v/>
      </c>
      <c r="M294" s="70" t="str" cm="1">
        <f t="array" ref="M294">IFERROR(INDEX($K$12:$M$111,(SMALL(IF(INDEX($K$12:$M$111,,$A$149)=$A$255,MATCH(ROW($K$12:$K$111),ROW($K$12:$K$111)),""),ROWS($B$1:D37))),COLUMNS($B$1:D37)),"")</f>
        <v/>
      </c>
      <c r="P294" s="70" t="str" cm="1">
        <f t="array" ref="P294">IFERROR(INDEX($P$12:$R$111,(SMALL(IF(INDEX($P$12:$R$111,,$A$149)=$A$255,MATCH(ROW($P$12:$P$111),ROW($P$12:$P$111)),""),ROWS($B$1:B37))),COLUMNS($B$1:B37)),"")</f>
        <v/>
      </c>
      <c r="Q294" s="70" t="str" cm="1">
        <f t="array" ref="Q294">IFERROR(INDEX($P$12:$R$111,(SMALL(IF(INDEX($P$12:$R$111,,$A$149)=$A$255,MATCH(ROW($P$12:$P$111),ROW($P$12:$P$111)),""),ROWS($B$1:C37))),COLUMNS($B$1:C37)),"")</f>
        <v/>
      </c>
      <c r="R294" s="70" t="str" cm="1">
        <f t="array" ref="R294">IFERROR(INDEX($P$12:$R$111,(SMALL(IF(INDEX($P$12:$R$111,,$A$149)=$A$255,MATCH(ROW($P$12:$P$111),ROW($P$12:$P$111)),""),ROWS($B$1:D37))),COLUMNS($B$1:D37)),"")</f>
        <v/>
      </c>
    </row>
    <row r="295" spans="1:18" x14ac:dyDescent="0.3">
      <c r="A295">
        <v>38</v>
      </c>
      <c r="B295" s="70" t="str" cm="1">
        <f t="array" ref="B295">IFERROR(INDEX($B$12:$H$111,(SMALL(IF(INDEX($B$12:$H$111,,$A$149)=$A$255,MATCH(ROW($B$12:$B$111),ROW($B$12:$B$111)),""),ROWS($B$1:B38))),COLUMNS($B$1:B38)),"")</f>
        <v/>
      </c>
      <c r="C295" s="70" t="str" cm="1">
        <f t="array" ref="C295">IFERROR(INDEX($B$12:$H$111,(SMALL(IF(INDEX($B$12:$H$111,,$A$149)=$A$255,MATCH(ROW($B$12:$B$111),ROW($B$12:$B$111)),""),ROWS($B$1:C38))),COLUMNS($B$1:C38)),"")</f>
        <v/>
      </c>
      <c r="D295" s="70" t="str" cm="1">
        <f t="array" ref="D295">IFERROR(INDEX($B$12:$H$111,(SMALL(IF(INDEX($B$12:$H$111,,$A$149)=$A$255,MATCH(ROW($B$12:$B$111),ROW($B$12:$B$111)),""),ROWS($B$1:D38))),COLUMNS($B$1:D38)),"")</f>
        <v/>
      </c>
      <c r="E295" s="70" t="str" cm="1">
        <f t="array" ref="E295">IFERROR(INDEX($B$12:$H$111,(SMALL(IF(INDEX($B$12:$H$111,,$A$149)=$A$255,MATCH(ROW($B$12:$B$111),ROW($B$12:$B$111)),""),ROWS($B$1:E38))),COLUMNS($B$1:E38)),"")</f>
        <v/>
      </c>
      <c r="F295" s="70" t="str" cm="1">
        <f t="array" ref="F295">IFERROR(INDEX($B$12:$H$111,(SMALL(IF(INDEX($B$12:$H$111,,$A$149)=$A$255,MATCH(ROW($B$12:$B$111),ROW($B$12:$B$111)),""),ROWS($B$1:F38))),COLUMNS($B$1:F38)),"")</f>
        <v/>
      </c>
      <c r="G295" s="70" t="str" cm="1">
        <f t="array" ref="G295">IFERROR(INDEX($B$12:$H$111,(SMALL(IF(INDEX($B$12:$H$111,,$A$149)=$A$255,MATCH(ROW($B$12:$B$111),ROW($B$12:$B$111)),""),ROWS($B$1:G38))),COLUMNS($B$1:G38)),"")</f>
        <v/>
      </c>
      <c r="H295" s="70" t="str" cm="1">
        <f t="array" ref="H295">IFERROR(INDEX($B$12:$H$111,(SMALL(IF(INDEX($B$12:$H$111,,$A$149)=$A$255,MATCH(ROW($B$12:$B$111),ROW($B$12:$B$111)),""),ROWS($B$1:H38))),COLUMNS($B$1:H38)),"")</f>
        <v/>
      </c>
      <c r="K295" s="70" t="str" cm="1">
        <f t="array" ref="K295">IFERROR(INDEX($K$12:$M$111,(SMALL(IF(INDEX($K$12:$M$111,,$A$149)=$A$255,MATCH(ROW($K$12:$K$111),ROW($K$12:$K$111)),""),ROWS($B$1:B38))),COLUMNS($B$1:B38)),"")</f>
        <v/>
      </c>
      <c r="L295" s="70" t="str" cm="1">
        <f t="array" ref="L295">IFERROR(INDEX($K$12:$M$111,(SMALL(IF(INDEX($K$12:$M$111,,$A$149)=$A$255,MATCH(ROW($K$12:$K$111),ROW($K$12:$K$111)),""),ROWS($B$1:C38))),COLUMNS($B$1:C38)),"")</f>
        <v/>
      </c>
      <c r="M295" s="70" t="str" cm="1">
        <f t="array" ref="M295">IFERROR(INDEX($K$12:$M$111,(SMALL(IF(INDEX($K$12:$M$111,,$A$149)=$A$255,MATCH(ROW($K$12:$K$111),ROW($K$12:$K$111)),""),ROWS($B$1:D38))),COLUMNS($B$1:D38)),"")</f>
        <v/>
      </c>
      <c r="P295" s="70" t="str" cm="1">
        <f t="array" ref="P295">IFERROR(INDEX($P$12:$R$111,(SMALL(IF(INDEX($P$12:$R$111,,$A$149)=$A$255,MATCH(ROW($P$12:$P$111),ROW($P$12:$P$111)),""),ROWS($B$1:B38))),COLUMNS($B$1:B38)),"")</f>
        <v/>
      </c>
      <c r="Q295" s="70" t="str" cm="1">
        <f t="array" ref="Q295">IFERROR(INDEX($P$12:$R$111,(SMALL(IF(INDEX($P$12:$R$111,,$A$149)=$A$255,MATCH(ROW($P$12:$P$111),ROW($P$12:$P$111)),""),ROWS($B$1:C38))),COLUMNS($B$1:C38)),"")</f>
        <v/>
      </c>
      <c r="R295" s="70" t="str" cm="1">
        <f t="array" ref="R295">IFERROR(INDEX($P$12:$R$111,(SMALL(IF(INDEX($P$12:$R$111,,$A$149)=$A$255,MATCH(ROW($P$12:$P$111),ROW($P$12:$P$111)),""),ROWS($B$1:D38))),COLUMNS($B$1:D38)),"")</f>
        <v/>
      </c>
    </row>
    <row r="296" spans="1:18" x14ac:dyDescent="0.3">
      <c r="A296">
        <v>39</v>
      </c>
      <c r="B296" s="70" t="str" cm="1">
        <f t="array" ref="B296">IFERROR(INDEX($B$12:$H$111,(SMALL(IF(INDEX($B$12:$H$111,,$A$149)=$A$255,MATCH(ROW($B$12:$B$111),ROW($B$12:$B$111)),""),ROWS($B$1:B39))),COLUMNS($B$1:B39)),"")</f>
        <v/>
      </c>
      <c r="C296" s="70" t="str" cm="1">
        <f t="array" ref="C296">IFERROR(INDEX($B$12:$H$111,(SMALL(IF(INDEX($B$12:$H$111,,$A$149)=$A$255,MATCH(ROW($B$12:$B$111),ROW($B$12:$B$111)),""),ROWS($B$1:C39))),COLUMNS($B$1:C39)),"")</f>
        <v/>
      </c>
      <c r="D296" s="70" t="str" cm="1">
        <f t="array" ref="D296">IFERROR(INDEX($B$12:$H$111,(SMALL(IF(INDEX($B$12:$H$111,,$A$149)=$A$255,MATCH(ROW($B$12:$B$111),ROW($B$12:$B$111)),""),ROWS($B$1:D39))),COLUMNS($B$1:D39)),"")</f>
        <v/>
      </c>
      <c r="E296" s="70" t="str" cm="1">
        <f t="array" ref="E296">IFERROR(INDEX($B$12:$H$111,(SMALL(IF(INDEX($B$12:$H$111,,$A$149)=$A$255,MATCH(ROW($B$12:$B$111),ROW($B$12:$B$111)),""),ROWS($B$1:E39))),COLUMNS($B$1:E39)),"")</f>
        <v/>
      </c>
      <c r="F296" s="70" t="str" cm="1">
        <f t="array" ref="F296">IFERROR(INDEX($B$12:$H$111,(SMALL(IF(INDEX($B$12:$H$111,,$A$149)=$A$255,MATCH(ROW($B$12:$B$111),ROW($B$12:$B$111)),""),ROWS($B$1:F39))),COLUMNS($B$1:F39)),"")</f>
        <v/>
      </c>
      <c r="G296" s="70" t="str" cm="1">
        <f t="array" ref="G296">IFERROR(INDEX($B$12:$H$111,(SMALL(IF(INDEX($B$12:$H$111,,$A$149)=$A$255,MATCH(ROW($B$12:$B$111),ROW($B$12:$B$111)),""),ROWS($B$1:G39))),COLUMNS($B$1:G39)),"")</f>
        <v/>
      </c>
      <c r="H296" s="70" t="str" cm="1">
        <f t="array" ref="H296">IFERROR(INDEX($B$12:$H$111,(SMALL(IF(INDEX($B$12:$H$111,,$A$149)=$A$255,MATCH(ROW($B$12:$B$111),ROW($B$12:$B$111)),""),ROWS($B$1:H39))),COLUMNS($B$1:H39)),"")</f>
        <v/>
      </c>
      <c r="K296" s="70" t="str" cm="1">
        <f t="array" ref="K296">IFERROR(INDEX($K$12:$M$111,(SMALL(IF(INDEX($K$12:$M$111,,$A$149)=$A$255,MATCH(ROW($K$12:$K$111),ROW($K$12:$K$111)),""),ROWS($B$1:B39))),COLUMNS($B$1:B39)),"")</f>
        <v/>
      </c>
      <c r="L296" s="70" t="str" cm="1">
        <f t="array" ref="L296">IFERROR(INDEX($K$12:$M$111,(SMALL(IF(INDEX($K$12:$M$111,,$A$149)=$A$255,MATCH(ROW($K$12:$K$111),ROW($K$12:$K$111)),""),ROWS($B$1:C39))),COLUMNS($B$1:C39)),"")</f>
        <v/>
      </c>
      <c r="M296" s="70" t="str" cm="1">
        <f t="array" ref="M296">IFERROR(INDEX($K$12:$M$111,(SMALL(IF(INDEX($K$12:$M$111,,$A$149)=$A$255,MATCH(ROW($K$12:$K$111),ROW($K$12:$K$111)),""),ROWS($B$1:D39))),COLUMNS($B$1:D39)),"")</f>
        <v/>
      </c>
      <c r="P296" s="70" t="str" cm="1">
        <f t="array" ref="P296">IFERROR(INDEX($P$12:$R$111,(SMALL(IF(INDEX($P$12:$R$111,,$A$149)=$A$255,MATCH(ROW($P$12:$P$111),ROW($P$12:$P$111)),""),ROWS($B$1:B39))),COLUMNS($B$1:B39)),"")</f>
        <v/>
      </c>
      <c r="Q296" s="70" t="str" cm="1">
        <f t="array" ref="Q296">IFERROR(INDEX($P$12:$R$111,(SMALL(IF(INDEX($P$12:$R$111,,$A$149)=$A$255,MATCH(ROW($P$12:$P$111),ROW($P$12:$P$111)),""),ROWS($B$1:C39))),COLUMNS($B$1:C39)),"")</f>
        <v/>
      </c>
      <c r="R296" s="70" t="str" cm="1">
        <f t="array" ref="R296">IFERROR(INDEX($P$12:$R$111,(SMALL(IF(INDEX($P$12:$R$111,,$A$149)=$A$255,MATCH(ROW($P$12:$P$111),ROW($P$12:$P$111)),""),ROWS($B$1:D39))),COLUMNS($B$1:D39)),"")</f>
        <v/>
      </c>
    </row>
    <row r="297" spans="1:18" x14ac:dyDescent="0.3">
      <c r="A297">
        <v>40</v>
      </c>
      <c r="B297" s="70" t="str" cm="1">
        <f t="array" ref="B297">IFERROR(INDEX($B$12:$H$111,(SMALL(IF(INDEX($B$12:$H$111,,$A$149)=$A$255,MATCH(ROW($B$12:$B$111),ROW($B$12:$B$111)),""),ROWS($B$1:B40))),COLUMNS($B$1:B40)),"")</f>
        <v/>
      </c>
      <c r="C297" s="70" t="str" cm="1">
        <f t="array" ref="C297">IFERROR(INDEX($B$12:$H$111,(SMALL(IF(INDEX($B$12:$H$111,,$A$149)=$A$255,MATCH(ROW($B$12:$B$111),ROW($B$12:$B$111)),""),ROWS($B$1:C40))),COLUMNS($B$1:C40)),"")</f>
        <v/>
      </c>
      <c r="D297" s="70" t="str" cm="1">
        <f t="array" ref="D297">IFERROR(INDEX($B$12:$H$111,(SMALL(IF(INDEX($B$12:$H$111,,$A$149)=$A$255,MATCH(ROW($B$12:$B$111),ROW($B$12:$B$111)),""),ROWS($B$1:D40))),COLUMNS($B$1:D40)),"")</f>
        <v/>
      </c>
      <c r="E297" s="70" t="str" cm="1">
        <f t="array" ref="E297">IFERROR(INDEX($B$12:$H$111,(SMALL(IF(INDEX($B$12:$H$111,,$A$149)=$A$255,MATCH(ROW($B$12:$B$111),ROW($B$12:$B$111)),""),ROWS($B$1:E40))),COLUMNS($B$1:E40)),"")</f>
        <v/>
      </c>
      <c r="F297" s="70" t="str" cm="1">
        <f t="array" ref="F297">IFERROR(INDEX($B$12:$H$111,(SMALL(IF(INDEX($B$12:$H$111,,$A$149)=$A$255,MATCH(ROW($B$12:$B$111),ROW($B$12:$B$111)),""),ROWS($B$1:F40))),COLUMNS($B$1:F40)),"")</f>
        <v/>
      </c>
      <c r="G297" s="70" t="str" cm="1">
        <f t="array" ref="G297">IFERROR(INDEX($B$12:$H$111,(SMALL(IF(INDEX($B$12:$H$111,,$A$149)=$A$255,MATCH(ROW($B$12:$B$111),ROW($B$12:$B$111)),""),ROWS($B$1:G40))),COLUMNS($B$1:G40)),"")</f>
        <v/>
      </c>
      <c r="H297" s="70" t="str" cm="1">
        <f t="array" ref="H297">IFERROR(INDEX($B$12:$H$111,(SMALL(IF(INDEX($B$12:$H$111,,$A$149)=$A$255,MATCH(ROW($B$12:$B$111),ROW($B$12:$B$111)),""),ROWS($B$1:H40))),COLUMNS($B$1:H40)),"")</f>
        <v/>
      </c>
      <c r="K297" s="70" t="str" cm="1">
        <f t="array" ref="K297">IFERROR(INDEX($K$12:$M$111,(SMALL(IF(INDEX($K$12:$M$111,,$A$149)=$A$255,MATCH(ROW($K$12:$K$111),ROW($K$12:$K$111)),""),ROWS($B$1:B40))),COLUMNS($B$1:B40)),"")</f>
        <v/>
      </c>
      <c r="L297" s="70" t="str" cm="1">
        <f t="array" ref="L297">IFERROR(INDEX($K$12:$M$111,(SMALL(IF(INDEX($K$12:$M$111,,$A$149)=$A$255,MATCH(ROW($K$12:$K$111),ROW($K$12:$K$111)),""),ROWS($B$1:C40))),COLUMNS($B$1:C40)),"")</f>
        <v/>
      </c>
      <c r="M297" s="70" t="str" cm="1">
        <f t="array" ref="M297">IFERROR(INDEX($K$12:$M$111,(SMALL(IF(INDEX($K$12:$M$111,,$A$149)=$A$255,MATCH(ROW($K$12:$K$111),ROW($K$12:$K$111)),""),ROWS($B$1:D40))),COLUMNS($B$1:D40)),"")</f>
        <v/>
      </c>
      <c r="P297" s="70" t="str" cm="1">
        <f t="array" ref="P297">IFERROR(INDEX($P$12:$R$111,(SMALL(IF(INDEX($P$12:$R$111,,$A$149)=$A$255,MATCH(ROW($P$12:$P$111),ROW($P$12:$P$111)),""),ROWS($B$1:B40))),COLUMNS($B$1:B40)),"")</f>
        <v/>
      </c>
      <c r="Q297" s="70" t="str" cm="1">
        <f t="array" ref="Q297">IFERROR(INDEX($P$12:$R$111,(SMALL(IF(INDEX($P$12:$R$111,,$A$149)=$A$255,MATCH(ROW($P$12:$P$111),ROW($P$12:$P$111)),""),ROWS($B$1:C40))),COLUMNS($B$1:C40)),"")</f>
        <v/>
      </c>
      <c r="R297" s="70" t="str" cm="1">
        <f t="array" ref="R297">IFERROR(INDEX($P$12:$R$111,(SMALL(IF(INDEX($P$12:$R$111,,$A$149)=$A$255,MATCH(ROW($P$12:$P$111),ROW($P$12:$P$111)),""),ROWS($B$1:D40))),COLUMNS($B$1:D40)),"")</f>
        <v/>
      </c>
    </row>
    <row r="298" spans="1:18" x14ac:dyDescent="0.3">
      <c r="A298">
        <v>41</v>
      </c>
      <c r="B298" s="70" t="str" cm="1">
        <f t="array" ref="B298">IFERROR(INDEX($B$12:$H$111,(SMALL(IF(INDEX($B$12:$H$111,,$A$149)=$A$255,MATCH(ROW($B$12:$B$111),ROW($B$12:$B$111)),""),ROWS($B$1:B41))),COLUMNS($B$1:B41)),"")</f>
        <v/>
      </c>
      <c r="C298" s="70" t="str" cm="1">
        <f t="array" ref="C298">IFERROR(INDEX($B$12:$H$111,(SMALL(IF(INDEX($B$12:$H$111,,$A$149)=$A$255,MATCH(ROW($B$12:$B$111),ROW($B$12:$B$111)),""),ROWS($B$1:C41))),COLUMNS($B$1:C41)),"")</f>
        <v/>
      </c>
      <c r="D298" s="70" t="str" cm="1">
        <f t="array" ref="D298">IFERROR(INDEX($B$12:$H$111,(SMALL(IF(INDEX($B$12:$H$111,,$A$149)=$A$255,MATCH(ROW($B$12:$B$111),ROW($B$12:$B$111)),""),ROWS($B$1:D41))),COLUMNS($B$1:D41)),"")</f>
        <v/>
      </c>
      <c r="E298" s="70" t="str" cm="1">
        <f t="array" ref="E298">IFERROR(INDEX($B$12:$H$111,(SMALL(IF(INDEX($B$12:$H$111,,$A$149)=$A$255,MATCH(ROW($B$12:$B$111),ROW($B$12:$B$111)),""),ROWS($B$1:E41))),COLUMNS($B$1:E41)),"")</f>
        <v/>
      </c>
      <c r="F298" s="70" t="str" cm="1">
        <f t="array" ref="F298">IFERROR(INDEX($B$12:$H$111,(SMALL(IF(INDEX($B$12:$H$111,,$A$149)=$A$255,MATCH(ROW($B$12:$B$111),ROW($B$12:$B$111)),""),ROWS($B$1:F41))),COLUMNS($B$1:F41)),"")</f>
        <v/>
      </c>
      <c r="G298" s="70" t="str" cm="1">
        <f t="array" ref="G298">IFERROR(INDEX($B$12:$H$111,(SMALL(IF(INDEX($B$12:$H$111,,$A$149)=$A$255,MATCH(ROW($B$12:$B$111),ROW($B$12:$B$111)),""),ROWS($B$1:G41))),COLUMNS($B$1:G41)),"")</f>
        <v/>
      </c>
      <c r="H298" s="70" t="str" cm="1">
        <f t="array" ref="H298">IFERROR(INDEX($B$12:$H$111,(SMALL(IF(INDEX($B$12:$H$111,,$A$149)=$A$255,MATCH(ROW($B$12:$B$111),ROW($B$12:$B$111)),""),ROWS($B$1:H41))),COLUMNS($B$1:H41)),"")</f>
        <v/>
      </c>
      <c r="K298" s="70" t="str" cm="1">
        <f t="array" ref="K298">IFERROR(INDEX($K$12:$M$111,(SMALL(IF(INDEX($K$12:$M$111,,$A$149)=$A$255,MATCH(ROW($K$12:$K$111),ROW($K$12:$K$111)),""),ROWS($B$1:B41))),COLUMNS($B$1:B41)),"")</f>
        <v/>
      </c>
      <c r="L298" s="70" t="str" cm="1">
        <f t="array" ref="L298">IFERROR(INDEX($K$12:$M$111,(SMALL(IF(INDEX($K$12:$M$111,,$A$149)=$A$255,MATCH(ROW($K$12:$K$111),ROW($K$12:$K$111)),""),ROWS($B$1:C41))),COLUMNS($B$1:C41)),"")</f>
        <v/>
      </c>
      <c r="M298" s="70" t="str" cm="1">
        <f t="array" ref="M298">IFERROR(INDEX($K$12:$M$111,(SMALL(IF(INDEX($K$12:$M$111,,$A$149)=$A$255,MATCH(ROW($K$12:$K$111),ROW($K$12:$K$111)),""),ROWS($B$1:D41))),COLUMNS($B$1:D41)),"")</f>
        <v/>
      </c>
      <c r="P298" s="70" t="str" cm="1">
        <f t="array" ref="P298">IFERROR(INDEX($P$12:$R$111,(SMALL(IF(INDEX($P$12:$R$111,,$A$149)=$A$255,MATCH(ROW($P$12:$P$111),ROW($P$12:$P$111)),""),ROWS($B$1:B41))),COLUMNS($B$1:B41)),"")</f>
        <v/>
      </c>
      <c r="Q298" s="70" t="str" cm="1">
        <f t="array" ref="Q298">IFERROR(INDEX($P$12:$R$111,(SMALL(IF(INDEX($P$12:$R$111,,$A$149)=$A$255,MATCH(ROW($P$12:$P$111),ROW($P$12:$P$111)),""),ROWS($B$1:C41))),COLUMNS($B$1:C41)),"")</f>
        <v/>
      </c>
      <c r="R298" s="70" t="str" cm="1">
        <f t="array" ref="R298">IFERROR(INDEX($P$12:$R$111,(SMALL(IF(INDEX($P$12:$R$111,,$A$149)=$A$255,MATCH(ROW($P$12:$P$111),ROW($P$12:$P$111)),""),ROWS($B$1:D41))),COLUMNS($B$1:D41)),"")</f>
        <v/>
      </c>
    </row>
    <row r="299" spans="1:18" x14ac:dyDescent="0.3">
      <c r="A299">
        <v>42</v>
      </c>
      <c r="B299" s="70" t="str" cm="1">
        <f t="array" ref="B299">IFERROR(INDEX($B$12:$H$111,(SMALL(IF(INDEX($B$12:$H$111,,$A$149)=$A$255,MATCH(ROW($B$12:$B$111),ROW($B$12:$B$111)),""),ROWS($B$1:B42))),COLUMNS($B$1:B42)),"")</f>
        <v/>
      </c>
      <c r="C299" s="70" t="str" cm="1">
        <f t="array" ref="C299">IFERROR(INDEX($B$12:$H$111,(SMALL(IF(INDEX($B$12:$H$111,,$A$149)=$A$255,MATCH(ROW($B$12:$B$111),ROW($B$12:$B$111)),""),ROWS($B$1:C42))),COLUMNS($B$1:C42)),"")</f>
        <v/>
      </c>
      <c r="D299" s="70" t="str" cm="1">
        <f t="array" ref="D299">IFERROR(INDEX($B$12:$H$111,(SMALL(IF(INDEX($B$12:$H$111,,$A$149)=$A$255,MATCH(ROW($B$12:$B$111),ROW($B$12:$B$111)),""),ROWS($B$1:D42))),COLUMNS($B$1:D42)),"")</f>
        <v/>
      </c>
      <c r="E299" s="70" t="str" cm="1">
        <f t="array" ref="E299">IFERROR(INDEX($B$12:$H$111,(SMALL(IF(INDEX($B$12:$H$111,,$A$149)=$A$255,MATCH(ROW($B$12:$B$111),ROW($B$12:$B$111)),""),ROWS($B$1:E42))),COLUMNS($B$1:E42)),"")</f>
        <v/>
      </c>
      <c r="F299" s="70" t="str" cm="1">
        <f t="array" ref="F299">IFERROR(INDEX($B$12:$H$111,(SMALL(IF(INDEX($B$12:$H$111,,$A$149)=$A$255,MATCH(ROW($B$12:$B$111),ROW($B$12:$B$111)),""),ROWS($B$1:F42))),COLUMNS($B$1:F42)),"")</f>
        <v/>
      </c>
      <c r="G299" s="70" t="str" cm="1">
        <f t="array" ref="G299">IFERROR(INDEX($B$12:$H$111,(SMALL(IF(INDEX($B$12:$H$111,,$A$149)=$A$255,MATCH(ROW($B$12:$B$111),ROW($B$12:$B$111)),""),ROWS($B$1:G42))),COLUMNS($B$1:G42)),"")</f>
        <v/>
      </c>
      <c r="H299" s="70" t="str" cm="1">
        <f t="array" ref="H299">IFERROR(INDEX($B$12:$H$111,(SMALL(IF(INDEX($B$12:$H$111,,$A$149)=$A$255,MATCH(ROW($B$12:$B$111),ROW($B$12:$B$111)),""),ROWS($B$1:H42))),COLUMNS($B$1:H42)),"")</f>
        <v/>
      </c>
      <c r="K299" s="70" t="str" cm="1">
        <f t="array" ref="K299">IFERROR(INDEX($K$12:$M$111,(SMALL(IF(INDEX($K$12:$M$111,,$A$149)=$A$255,MATCH(ROW($K$12:$K$111),ROW($K$12:$K$111)),""),ROWS($B$1:B42))),COLUMNS($B$1:B42)),"")</f>
        <v/>
      </c>
      <c r="L299" s="70" t="str" cm="1">
        <f t="array" ref="L299">IFERROR(INDEX($K$12:$M$111,(SMALL(IF(INDEX($K$12:$M$111,,$A$149)=$A$255,MATCH(ROW($K$12:$K$111),ROW($K$12:$K$111)),""),ROWS($B$1:C42))),COLUMNS($B$1:C42)),"")</f>
        <v/>
      </c>
      <c r="M299" s="70" t="str" cm="1">
        <f t="array" ref="M299">IFERROR(INDEX($K$12:$M$111,(SMALL(IF(INDEX($K$12:$M$111,,$A$149)=$A$255,MATCH(ROW($K$12:$K$111),ROW($K$12:$K$111)),""),ROWS($B$1:D42))),COLUMNS($B$1:D42)),"")</f>
        <v/>
      </c>
      <c r="P299" s="70" t="str" cm="1">
        <f t="array" ref="P299">IFERROR(INDEX($P$12:$R$111,(SMALL(IF(INDEX($P$12:$R$111,,$A$149)=$A$255,MATCH(ROW($P$12:$P$111),ROW($P$12:$P$111)),""),ROWS($B$1:B42))),COLUMNS($B$1:B42)),"")</f>
        <v/>
      </c>
      <c r="Q299" s="70" t="str" cm="1">
        <f t="array" ref="Q299">IFERROR(INDEX($P$12:$R$111,(SMALL(IF(INDEX($P$12:$R$111,,$A$149)=$A$255,MATCH(ROW($P$12:$P$111),ROW($P$12:$P$111)),""),ROWS($B$1:C42))),COLUMNS($B$1:C42)),"")</f>
        <v/>
      </c>
      <c r="R299" s="70" t="str" cm="1">
        <f t="array" ref="R299">IFERROR(INDEX($P$12:$R$111,(SMALL(IF(INDEX($P$12:$R$111,,$A$149)=$A$255,MATCH(ROW($P$12:$P$111),ROW($P$12:$P$111)),""),ROWS($B$1:D42))),COLUMNS($B$1:D42)),"")</f>
        <v/>
      </c>
    </row>
    <row r="300" spans="1:18" x14ac:dyDescent="0.3">
      <c r="A300">
        <v>43</v>
      </c>
      <c r="B300" s="70" t="str" cm="1">
        <f t="array" ref="B300">IFERROR(INDEX($B$12:$H$111,(SMALL(IF(INDEX($B$12:$H$111,,$A$149)=$A$255,MATCH(ROW($B$12:$B$111),ROW($B$12:$B$111)),""),ROWS($B$1:B43))),COLUMNS($B$1:B43)),"")</f>
        <v/>
      </c>
      <c r="C300" s="70" t="str" cm="1">
        <f t="array" ref="C300">IFERROR(INDEX($B$12:$H$111,(SMALL(IF(INDEX($B$12:$H$111,,$A$149)=$A$255,MATCH(ROW($B$12:$B$111),ROW($B$12:$B$111)),""),ROWS($B$1:C43))),COLUMNS($B$1:C43)),"")</f>
        <v/>
      </c>
      <c r="D300" s="70" t="str" cm="1">
        <f t="array" ref="D300">IFERROR(INDEX($B$12:$H$111,(SMALL(IF(INDEX($B$12:$H$111,,$A$149)=$A$255,MATCH(ROW($B$12:$B$111),ROW($B$12:$B$111)),""),ROWS($B$1:D43))),COLUMNS($B$1:D43)),"")</f>
        <v/>
      </c>
      <c r="E300" s="70" t="str" cm="1">
        <f t="array" ref="E300">IFERROR(INDEX($B$12:$H$111,(SMALL(IF(INDEX($B$12:$H$111,,$A$149)=$A$255,MATCH(ROW($B$12:$B$111),ROW($B$12:$B$111)),""),ROWS($B$1:E43))),COLUMNS($B$1:E43)),"")</f>
        <v/>
      </c>
      <c r="F300" s="70" t="str" cm="1">
        <f t="array" ref="F300">IFERROR(INDEX($B$12:$H$111,(SMALL(IF(INDEX($B$12:$H$111,,$A$149)=$A$255,MATCH(ROW($B$12:$B$111),ROW($B$12:$B$111)),""),ROWS($B$1:F43))),COLUMNS($B$1:F43)),"")</f>
        <v/>
      </c>
      <c r="G300" s="70" t="str" cm="1">
        <f t="array" ref="G300">IFERROR(INDEX($B$12:$H$111,(SMALL(IF(INDEX($B$12:$H$111,,$A$149)=$A$255,MATCH(ROW($B$12:$B$111),ROW($B$12:$B$111)),""),ROWS($B$1:G43))),COLUMNS($B$1:G43)),"")</f>
        <v/>
      </c>
      <c r="H300" s="70" t="str" cm="1">
        <f t="array" ref="H300">IFERROR(INDEX($B$12:$H$111,(SMALL(IF(INDEX($B$12:$H$111,,$A$149)=$A$255,MATCH(ROW($B$12:$B$111),ROW($B$12:$B$111)),""),ROWS($B$1:H43))),COLUMNS($B$1:H43)),"")</f>
        <v/>
      </c>
      <c r="K300" s="70" t="str" cm="1">
        <f t="array" ref="K300">IFERROR(INDEX($K$12:$M$111,(SMALL(IF(INDEX($K$12:$M$111,,$A$149)=$A$255,MATCH(ROW($K$12:$K$111),ROW($K$12:$K$111)),""),ROWS($B$1:B43))),COLUMNS($B$1:B43)),"")</f>
        <v/>
      </c>
      <c r="L300" s="70" t="str" cm="1">
        <f t="array" ref="L300">IFERROR(INDEX($K$12:$M$111,(SMALL(IF(INDEX($K$12:$M$111,,$A$149)=$A$255,MATCH(ROW($K$12:$K$111),ROW($K$12:$K$111)),""),ROWS($B$1:C43))),COLUMNS($B$1:C43)),"")</f>
        <v/>
      </c>
      <c r="M300" s="70" t="str" cm="1">
        <f t="array" ref="M300">IFERROR(INDEX($K$12:$M$111,(SMALL(IF(INDEX($K$12:$M$111,,$A$149)=$A$255,MATCH(ROW($K$12:$K$111),ROW($K$12:$K$111)),""),ROWS($B$1:D43))),COLUMNS($B$1:D43)),"")</f>
        <v/>
      </c>
      <c r="P300" s="70" t="str" cm="1">
        <f t="array" ref="P300">IFERROR(INDEX($P$12:$R$111,(SMALL(IF(INDEX($P$12:$R$111,,$A$149)=$A$255,MATCH(ROW($P$12:$P$111),ROW($P$12:$P$111)),""),ROWS($B$1:B43))),COLUMNS($B$1:B43)),"")</f>
        <v/>
      </c>
      <c r="Q300" s="70" t="str" cm="1">
        <f t="array" ref="Q300">IFERROR(INDEX($P$12:$R$111,(SMALL(IF(INDEX($P$12:$R$111,,$A$149)=$A$255,MATCH(ROW($P$12:$P$111),ROW($P$12:$P$111)),""),ROWS($B$1:C43))),COLUMNS($B$1:C43)),"")</f>
        <v/>
      </c>
      <c r="R300" s="70" t="str" cm="1">
        <f t="array" ref="R300">IFERROR(INDEX($P$12:$R$111,(SMALL(IF(INDEX($P$12:$R$111,,$A$149)=$A$255,MATCH(ROW($P$12:$P$111),ROW($P$12:$P$111)),""),ROWS($B$1:D43))),COLUMNS($B$1:D43)),"")</f>
        <v/>
      </c>
    </row>
    <row r="301" spans="1:18" x14ac:dyDescent="0.3">
      <c r="A301">
        <v>44</v>
      </c>
      <c r="B301" s="70" t="str" cm="1">
        <f t="array" ref="B301">IFERROR(INDEX($B$12:$H$111,(SMALL(IF(INDEX($B$12:$H$111,,$A$149)=$A$255,MATCH(ROW($B$12:$B$111),ROW($B$12:$B$111)),""),ROWS($B$1:B44))),COLUMNS($B$1:B44)),"")</f>
        <v/>
      </c>
      <c r="C301" s="70" t="str" cm="1">
        <f t="array" ref="C301">IFERROR(INDEX($B$12:$H$111,(SMALL(IF(INDEX($B$12:$H$111,,$A$149)=$A$255,MATCH(ROW($B$12:$B$111),ROW($B$12:$B$111)),""),ROWS($B$1:C44))),COLUMNS($B$1:C44)),"")</f>
        <v/>
      </c>
      <c r="D301" s="70" t="str" cm="1">
        <f t="array" ref="D301">IFERROR(INDEX($B$12:$H$111,(SMALL(IF(INDEX($B$12:$H$111,,$A$149)=$A$255,MATCH(ROW($B$12:$B$111),ROW($B$12:$B$111)),""),ROWS($B$1:D44))),COLUMNS($B$1:D44)),"")</f>
        <v/>
      </c>
      <c r="E301" s="70" t="str" cm="1">
        <f t="array" ref="E301">IFERROR(INDEX($B$12:$H$111,(SMALL(IF(INDEX($B$12:$H$111,,$A$149)=$A$255,MATCH(ROW($B$12:$B$111),ROW($B$12:$B$111)),""),ROWS($B$1:E44))),COLUMNS($B$1:E44)),"")</f>
        <v/>
      </c>
      <c r="F301" s="70" t="str" cm="1">
        <f t="array" ref="F301">IFERROR(INDEX($B$12:$H$111,(SMALL(IF(INDEX($B$12:$H$111,,$A$149)=$A$255,MATCH(ROW($B$12:$B$111),ROW($B$12:$B$111)),""),ROWS($B$1:F44))),COLUMNS($B$1:F44)),"")</f>
        <v/>
      </c>
      <c r="G301" s="70" t="str" cm="1">
        <f t="array" ref="G301">IFERROR(INDEX($B$12:$H$111,(SMALL(IF(INDEX($B$12:$H$111,,$A$149)=$A$255,MATCH(ROW($B$12:$B$111),ROW($B$12:$B$111)),""),ROWS($B$1:G44))),COLUMNS($B$1:G44)),"")</f>
        <v/>
      </c>
      <c r="H301" s="70" t="str" cm="1">
        <f t="array" ref="H301">IFERROR(INDEX($B$12:$H$111,(SMALL(IF(INDEX($B$12:$H$111,,$A$149)=$A$255,MATCH(ROW($B$12:$B$111),ROW($B$12:$B$111)),""),ROWS($B$1:H44))),COLUMNS($B$1:H44)),"")</f>
        <v/>
      </c>
      <c r="K301" s="70" t="str" cm="1">
        <f t="array" ref="K301">IFERROR(INDEX($K$12:$M$111,(SMALL(IF(INDEX($K$12:$M$111,,$A$149)=$A$255,MATCH(ROW($K$12:$K$111),ROW($K$12:$K$111)),""),ROWS($B$1:B44))),COLUMNS($B$1:B44)),"")</f>
        <v/>
      </c>
      <c r="L301" s="70" t="str" cm="1">
        <f t="array" ref="L301">IFERROR(INDEX($K$12:$M$111,(SMALL(IF(INDEX($K$12:$M$111,,$A$149)=$A$255,MATCH(ROW($K$12:$K$111),ROW($K$12:$K$111)),""),ROWS($B$1:C44))),COLUMNS($B$1:C44)),"")</f>
        <v/>
      </c>
      <c r="M301" s="70" t="str" cm="1">
        <f t="array" ref="M301">IFERROR(INDEX($K$12:$M$111,(SMALL(IF(INDEX($K$12:$M$111,,$A$149)=$A$255,MATCH(ROW($K$12:$K$111),ROW($K$12:$K$111)),""),ROWS($B$1:D44))),COLUMNS($B$1:D44)),"")</f>
        <v/>
      </c>
      <c r="P301" s="70" t="str" cm="1">
        <f t="array" ref="P301">IFERROR(INDEX($P$12:$R$111,(SMALL(IF(INDEX($P$12:$R$111,,$A$149)=$A$255,MATCH(ROW($P$12:$P$111),ROW($P$12:$P$111)),""),ROWS($B$1:B44))),COLUMNS($B$1:B44)),"")</f>
        <v/>
      </c>
      <c r="Q301" s="70" t="str" cm="1">
        <f t="array" ref="Q301">IFERROR(INDEX($P$12:$R$111,(SMALL(IF(INDEX($P$12:$R$111,,$A$149)=$A$255,MATCH(ROW($P$12:$P$111),ROW($P$12:$P$111)),""),ROWS($B$1:C44))),COLUMNS($B$1:C44)),"")</f>
        <v/>
      </c>
      <c r="R301" s="70" t="str" cm="1">
        <f t="array" ref="R301">IFERROR(INDEX($P$12:$R$111,(SMALL(IF(INDEX($P$12:$R$111,,$A$149)=$A$255,MATCH(ROW($P$12:$P$111),ROW($P$12:$P$111)),""),ROWS($B$1:D44))),COLUMNS($B$1:D44)),"")</f>
        <v/>
      </c>
    </row>
    <row r="302" spans="1:18" x14ac:dyDescent="0.3">
      <c r="A302">
        <v>45</v>
      </c>
      <c r="B302" s="70" t="str" cm="1">
        <f t="array" ref="B302">IFERROR(INDEX($B$12:$H$111,(SMALL(IF(INDEX($B$12:$H$111,,$A$149)=$A$255,MATCH(ROW($B$12:$B$111),ROW($B$12:$B$111)),""),ROWS($B$1:B45))),COLUMNS($B$1:B45)),"")</f>
        <v/>
      </c>
      <c r="C302" s="70" t="str" cm="1">
        <f t="array" ref="C302">IFERROR(INDEX($B$12:$H$111,(SMALL(IF(INDEX($B$12:$H$111,,$A$149)=$A$255,MATCH(ROW($B$12:$B$111),ROW($B$12:$B$111)),""),ROWS($B$1:C45))),COLUMNS($B$1:C45)),"")</f>
        <v/>
      </c>
      <c r="D302" s="70" t="str" cm="1">
        <f t="array" ref="D302">IFERROR(INDEX($B$12:$H$111,(SMALL(IF(INDEX($B$12:$H$111,,$A$149)=$A$255,MATCH(ROW($B$12:$B$111),ROW($B$12:$B$111)),""),ROWS($B$1:D45))),COLUMNS($B$1:D45)),"")</f>
        <v/>
      </c>
      <c r="E302" s="70" t="str" cm="1">
        <f t="array" ref="E302">IFERROR(INDEX($B$12:$H$111,(SMALL(IF(INDEX($B$12:$H$111,,$A$149)=$A$255,MATCH(ROW($B$12:$B$111),ROW($B$12:$B$111)),""),ROWS($B$1:E45))),COLUMNS($B$1:E45)),"")</f>
        <v/>
      </c>
      <c r="F302" s="70" t="str" cm="1">
        <f t="array" ref="F302">IFERROR(INDEX($B$12:$H$111,(SMALL(IF(INDEX($B$12:$H$111,,$A$149)=$A$255,MATCH(ROW($B$12:$B$111),ROW($B$12:$B$111)),""),ROWS($B$1:F45))),COLUMNS($B$1:F45)),"")</f>
        <v/>
      </c>
      <c r="G302" s="70" t="str" cm="1">
        <f t="array" ref="G302">IFERROR(INDEX($B$12:$H$111,(SMALL(IF(INDEX($B$12:$H$111,,$A$149)=$A$255,MATCH(ROW($B$12:$B$111),ROW($B$12:$B$111)),""),ROWS($B$1:G45))),COLUMNS($B$1:G45)),"")</f>
        <v/>
      </c>
      <c r="H302" s="70" t="str" cm="1">
        <f t="array" ref="H302">IFERROR(INDEX($B$12:$H$111,(SMALL(IF(INDEX($B$12:$H$111,,$A$149)=$A$255,MATCH(ROW($B$12:$B$111),ROW($B$12:$B$111)),""),ROWS($B$1:H45))),COLUMNS($B$1:H45)),"")</f>
        <v/>
      </c>
      <c r="K302" s="70" t="str" cm="1">
        <f t="array" ref="K302">IFERROR(INDEX($K$12:$M$111,(SMALL(IF(INDEX($K$12:$M$111,,$A$149)=$A$255,MATCH(ROW($K$12:$K$111),ROW($K$12:$K$111)),""),ROWS($B$1:B45))),COLUMNS($B$1:B45)),"")</f>
        <v/>
      </c>
      <c r="L302" s="70" t="str" cm="1">
        <f t="array" ref="L302">IFERROR(INDEX($K$12:$M$111,(SMALL(IF(INDEX($K$12:$M$111,,$A$149)=$A$255,MATCH(ROW($K$12:$K$111),ROW($K$12:$K$111)),""),ROWS($B$1:C45))),COLUMNS($B$1:C45)),"")</f>
        <v/>
      </c>
      <c r="M302" s="70" t="str" cm="1">
        <f t="array" ref="M302">IFERROR(INDEX($K$12:$M$111,(SMALL(IF(INDEX($K$12:$M$111,,$A$149)=$A$255,MATCH(ROW($K$12:$K$111),ROW($K$12:$K$111)),""),ROWS($B$1:D45))),COLUMNS($B$1:D45)),"")</f>
        <v/>
      </c>
      <c r="P302" s="70" t="str" cm="1">
        <f t="array" ref="P302">IFERROR(INDEX($P$12:$R$111,(SMALL(IF(INDEX($P$12:$R$111,,$A$149)=$A$255,MATCH(ROW($P$12:$P$111),ROW($P$12:$P$111)),""),ROWS($B$1:B45))),COLUMNS($B$1:B45)),"")</f>
        <v/>
      </c>
      <c r="Q302" s="70" t="str" cm="1">
        <f t="array" ref="Q302">IFERROR(INDEX($P$12:$R$111,(SMALL(IF(INDEX($P$12:$R$111,,$A$149)=$A$255,MATCH(ROW($P$12:$P$111),ROW($P$12:$P$111)),""),ROWS($B$1:C45))),COLUMNS($B$1:C45)),"")</f>
        <v/>
      </c>
      <c r="R302" s="70" t="str" cm="1">
        <f t="array" ref="R302">IFERROR(INDEX($P$12:$R$111,(SMALL(IF(INDEX($P$12:$R$111,,$A$149)=$A$255,MATCH(ROW($P$12:$P$111),ROW($P$12:$P$111)),""),ROWS($B$1:D45))),COLUMNS($B$1:D45)),"")</f>
        <v/>
      </c>
    </row>
    <row r="303" spans="1:18" x14ac:dyDescent="0.3">
      <c r="A303">
        <v>46</v>
      </c>
      <c r="B303" s="70" t="str" cm="1">
        <f t="array" ref="B303">IFERROR(INDEX($B$12:$H$111,(SMALL(IF(INDEX($B$12:$H$111,,$A$149)=$A$255,MATCH(ROW($B$12:$B$111),ROW($B$12:$B$111)),""),ROWS($B$1:B46))),COLUMNS($B$1:B46)),"")</f>
        <v/>
      </c>
      <c r="C303" s="70" t="str" cm="1">
        <f t="array" ref="C303">IFERROR(INDEX($B$12:$H$111,(SMALL(IF(INDEX($B$12:$H$111,,$A$149)=$A$255,MATCH(ROW($B$12:$B$111),ROW($B$12:$B$111)),""),ROWS($B$1:C46))),COLUMNS($B$1:C46)),"")</f>
        <v/>
      </c>
      <c r="D303" s="70" t="str" cm="1">
        <f t="array" ref="D303">IFERROR(INDEX($B$12:$H$111,(SMALL(IF(INDEX($B$12:$H$111,,$A$149)=$A$255,MATCH(ROW($B$12:$B$111),ROW($B$12:$B$111)),""),ROWS($B$1:D46))),COLUMNS($B$1:D46)),"")</f>
        <v/>
      </c>
      <c r="E303" s="70" t="str" cm="1">
        <f t="array" ref="E303">IFERROR(INDEX($B$12:$H$111,(SMALL(IF(INDEX($B$12:$H$111,,$A$149)=$A$255,MATCH(ROW($B$12:$B$111),ROW($B$12:$B$111)),""),ROWS($B$1:E46))),COLUMNS($B$1:E46)),"")</f>
        <v/>
      </c>
      <c r="F303" s="70" t="str" cm="1">
        <f t="array" ref="F303">IFERROR(INDEX($B$12:$H$111,(SMALL(IF(INDEX($B$12:$H$111,,$A$149)=$A$255,MATCH(ROW($B$12:$B$111),ROW($B$12:$B$111)),""),ROWS($B$1:F46))),COLUMNS($B$1:F46)),"")</f>
        <v/>
      </c>
      <c r="G303" s="70" t="str" cm="1">
        <f t="array" ref="G303">IFERROR(INDEX($B$12:$H$111,(SMALL(IF(INDEX($B$12:$H$111,,$A$149)=$A$255,MATCH(ROW($B$12:$B$111),ROW($B$12:$B$111)),""),ROWS($B$1:G46))),COLUMNS($B$1:G46)),"")</f>
        <v/>
      </c>
      <c r="H303" s="70" t="str" cm="1">
        <f t="array" ref="H303">IFERROR(INDEX($B$12:$H$111,(SMALL(IF(INDEX($B$12:$H$111,,$A$149)=$A$255,MATCH(ROW($B$12:$B$111),ROW($B$12:$B$111)),""),ROWS($B$1:H46))),COLUMNS($B$1:H46)),"")</f>
        <v/>
      </c>
      <c r="K303" s="70" t="str" cm="1">
        <f t="array" ref="K303">IFERROR(INDEX($K$12:$M$111,(SMALL(IF(INDEX($K$12:$M$111,,$A$149)=$A$255,MATCH(ROW($K$12:$K$111),ROW($K$12:$K$111)),""),ROWS($B$1:B46))),COLUMNS($B$1:B46)),"")</f>
        <v/>
      </c>
      <c r="L303" s="70" t="str" cm="1">
        <f t="array" ref="L303">IFERROR(INDEX($K$12:$M$111,(SMALL(IF(INDEX($K$12:$M$111,,$A$149)=$A$255,MATCH(ROW($K$12:$K$111),ROW($K$12:$K$111)),""),ROWS($B$1:C46))),COLUMNS($B$1:C46)),"")</f>
        <v/>
      </c>
      <c r="M303" s="70" t="str" cm="1">
        <f t="array" ref="M303">IFERROR(INDEX($K$12:$M$111,(SMALL(IF(INDEX($K$12:$M$111,,$A$149)=$A$255,MATCH(ROW($K$12:$K$111),ROW($K$12:$K$111)),""),ROWS($B$1:D46))),COLUMNS($B$1:D46)),"")</f>
        <v/>
      </c>
      <c r="P303" s="70" t="str" cm="1">
        <f t="array" ref="P303">IFERROR(INDEX($P$12:$R$111,(SMALL(IF(INDEX($P$12:$R$111,,$A$149)=$A$255,MATCH(ROW($P$12:$P$111),ROW($P$12:$P$111)),""),ROWS($B$1:B46))),COLUMNS($B$1:B46)),"")</f>
        <v/>
      </c>
      <c r="Q303" s="70" t="str" cm="1">
        <f t="array" ref="Q303">IFERROR(INDEX($P$12:$R$111,(SMALL(IF(INDEX($P$12:$R$111,,$A$149)=$A$255,MATCH(ROW($P$12:$P$111),ROW($P$12:$P$111)),""),ROWS($B$1:C46))),COLUMNS($B$1:C46)),"")</f>
        <v/>
      </c>
      <c r="R303" s="70" t="str" cm="1">
        <f t="array" ref="R303">IFERROR(INDEX($P$12:$R$111,(SMALL(IF(INDEX($P$12:$R$111,,$A$149)=$A$255,MATCH(ROW($P$12:$P$111),ROW($P$12:$P$111)),""),ROWS($B$1:D46))),COLUMNS($B$1:D46)),"")</f>
        <v/>
      </c>
    </row>
    <row r="304" spans="1:18" x14ac:dyDescent="0.3">
      <c r="A304">
        <v>47</v>
      </c>
      <c r="B304" s="70" t="str" cm="1">
        <f t="array" ref="B304">IFERROR(INDEX($B$12:$H$111,(SMALL(IF(INDEX($B$12:$H$111,,$A$149)=$A$255,MATCH(ROW($B$12:$B$111),ROW($B$12:$B$111)),""),ROWS($B$1:B47))),COLUMNS($B$1:B47)),"")</f>
        <v/>
      </c>
      <c r="C304" s="70" t="str" cm="1">
        <f t="array" ref="C304">IFERROR(INDEX($B$12:$H$111,(SMALL(IF(INDEX($B$12:$H$111,,$A$149)=$A$255,MATCH(ROW($B$12:$B$111),ROW($B$12:$B$111)),""),ROWS($B$1:C47))),COLUMNS($B$1:C47)),"")</f>
        <v/>
      </c>
      <c r="D304" s="70" t="str" cm="1">
        <f t="array" ref="D304">IFERROR(INDEX($B$12:$H$111,(SMALL(IF(INDEX($B$12:$H$111,,$A$149)=$A$255,MATCH(ROW($B$12:$B$111),ROW($B$12:$B$111)),""),ROWS($B$1:D47))),COLUMNS($B$1:D47)),"")</f>
        <v/>
      </c>
      <c r="E304" s="70" t="str" cm="1">
        <f t="array" ref="E304">IFERROR(INDEX($B$12:$H$111,(SMALL(IF(INDEX($B$12:$H$111,,$A$149)=$A$255,MATCH(ROW($B$12:$B$111),ROW($B$12:$B$111)),""),ROWS($B$1:E47))),COLUMNS($B$1:E47)),"")</f>
        <v/>
      </c>
      <c r="F304" s="70" t="str" cm="1">
        <f t="array" ref="F304">IFERROR(INDEX($B$12:$H$111,(SMALL(IF(INDEX($B$12:$H$111,,$A$149)=$A$255,MATCH(ROW($B$12:$B$111),ROW($B$12:$B$111)),""),ROWS($B$1:F47))),COLUMNS($B$1:F47)),"")</f>
        <v/>
      </c>
      <c r="G304" s="70" t="str" cm="1">
        <f t="array" ref="G304">IFERROR(INDEX($B$12:$H$111,(SMALL(IF(INDEX($B$12:$H$111,,$A$149)=$A$255,MATCH(ROW($B$12:$B$111),ROW($B$12:$B$111)),""),ROWS($B$1:G47))),COLUMNS($B$1:G47)),"")</f>
        <v/>
      </c>
      <c r="H304" s="70" t="str" cm="1">
        <f t="array" ref="H304">IFERROR(INDEX($B$12:$H$111,(SMALL(IF(INDEX($B$12:$H$111,,$A$149)=$A$255,MATCH(ROW($B$12:$B$111),ROW($B$12:$B$111)),""),ROWS($B$1:H47))),COLUMNS($B$1:H47)),"")</f>
        <v/>
      </c>
      <c r="K304" s="70" t="str" cm="1">
        <f t="array" ref="K304">IFERROR(INDEX($K$12:$M$111,(SMALL(IF(INDEX($K$12:$M$111,,$A$149)=$A$255,MATCH(ROW($K$12:$K$111),ROW($K$12:$K$111)),""),ROWS($B$1:B47))),COLUMNS($B$1:B47)),"")</f>
        <v/>
      </c>
      <c r="L304" s="70" t="str" cm="1">
        <f t="array" ref="L304">IFERROR(INDEX($K$12:$M$111,(SMALL(IF(INDEX($K$12:$M$111,,$A$149)=$A$255,MATCH(ROW($K$12:$K$111),ROW($K$12:$K$111)),""),ROWS($B$1:C47))),COLUMNS($B$1:C47)),"")</f>
        <v/>
      </c>
      <c r="M304" s="70" t="str" cm="1">
        <f t="array" ref="M304">IFERROR(INDEX($K$12:$M$111,(SMALL(IF(INDEX($K$12:$M$111,,$A$149)=$A$255,MATCH(ROW($K$12:$K$111),ROW($K$12:$K$111)),""),ROWS($B$1:D47))),COLUMNS($B$1:D47)),"")</f>
        <v/>
      </c>
      <c r="P304" s="70" t="str" cm="1">
        <f t="array" ref="P304">IFERROR(INDEX($P$12:$R$111,(SMALL(IF(INDEX($P$12:$R$111,,$A$149)=$A$255,MATCH(ROW($P$12:$P$111),ROW($P$12:$P$111)),""),ROWS($B$1:B47))),COLUMNS($B$1:B47)),"")</f>
        <v/>
      </c>
      <c r="Q304" s="70" t="str" cm="1">
        <f t="array" ref="Q304">IFERROR(INDEX($P$12:$R$111,(SMALL(IF(INDEX($P$12:$R$111,,$A$149)=$A$255,MATCH(ROW($P$12:$P$111),ROW($P$12:$P$111)),""),ROWS($B$1:C47))),COLUMNS($B$1:C47)),"")</f>
        <v/>
      </c>
      <c r="R304" s="70" t="str" cm="1">
        <f t="array" ref="R304">IFERROR(INDEX($P$12:$R$111,(SMALL(IF(INDEX($P$12:$R$111,,$A$149)=$A$255,MATCH(ROW($P$12:$P$111),ROW($P$12:$P$111)),""),ROWS($B$1:D47))),COLUMNS($B$1:D47)),"")</f>
        <v/>
      </c>
    </row>
    <row r="305" spans="1:18" x14ac:dyDescent="0.3">
      <c r="A305">
        <v>48</v>
      </c>
      <c r="B305" s="70" t="str" cm="1">
        <f t="array" ref="B305">IFERROR(INDEX($B$12:$H$111,(SMALL(IF(INDEX($B$12:$H$111,,$A$149)=$A$255,MATCH(ROW($B$12:$B$111),ROW($B$12:$B$111)),""),ROWS($B$1:B48))),COLUMNS($B$1:B48)),"")</f>
        <v/>
      </c>
      <c r="C305" s="70" t="str" cm="1">
        <f t="array" ref="C305">IFERROR(INDEX($B$12:$H$111,(SMALL(IF(INDEX($B$12:$H$111,,$A$149)=$A$255,MATCH(ROW($B$12:$B$111),ROW($B$12:$B$111)),""),ROWS($B$1:C48))),COLUMNS($B$1:C48)),"")</f>
        <v/>
      </c>
      <c r="D305" s="70" t="str" cm="1">
        <f t="array" ref="D305">IFERROR(INDEX($B$12:$H$111,(SMALL(IF(INDEX($B$12:$H$111,,$A$149)=$A$255,MATCH(ROW($B$12:$B$111),ROW($B$12:$B$111)),""),ROWS($B$1:D48))),COLUMNS($B$1:D48)),"")</f>
        <v/>
      </c>
      <c r="E305" s="70" t="str" cm="1">
        <f t="array" ref="E305">IFERROR(INDEX($B$12:$H$111,(SMALL(IF(INDEX($B$12:$H$111,,$A$149)=$A$255,MATCH(ROW($B$12:$B$111),ROW($B$12:$B$111)),""),ROWS($B$1:E48))),COLUMNS($B$1:E48)),"")</f>
        <v/>
      </c>
      <c r="F305" s="70" t="str" cm="1">
        <f t="array" ref="F305">IFERROR(INDEX($B$12:$H$111,(SMALL(IF(INDEX($B$12:$H$111,,$A$149)=$A$255,MATCH(ROW($B$12:$B$111),ROW($B$12:$B$111)),""),ROWS($B$1:F48))),COLUMNS($B$1:F48)),"")</f>
        <v/>
      </c>
      <c r="G305" s="70" t="str" cm="1">
        <f t="array" ref="G305">IFERROR(INDEX($B$12:$H$111,(SMALL(IF(INDEX($B$12:$H$111,,$A$149)=$A$255,MATCH(ROW($B$12:$B$111),ROW($B$12:$B$111)),""),ROWS($B$1:G48))),COLUMNS($B$1:G48)),"")</f>
        <v/>
      </c>
      <c r="H305" s="70" t="str" cm="1">
        <f t="array" ref="H305">IFERROR(INDEX($B$12:$H$111,(SMALL(IF(INDEX($B$12:$H$111,,$A$149)=$A$255,MATCH(ROW($B$12:$B$111),ROW($B$12:$B$111)),""),ROWS($B$1:H48))),COLUMNS($B$1:H48)),"")</f>
        <v/>
      </c>
      <c r="K305" s="70" t="str" cm="1">
        <f t="array" ref="K305">IFERROR(INDEX($K$12:$M$111,(SMALL(IF(INDEX($K$12:$M$111,,$A$149)=$A$255,MATCH(ROW($K$12:$K$111),ROW($K$12:$K$111)),""),ROWS($B$1:B48))),COLUMNS($B$1:B48)),"")</f>
        <v/>
      </c>
      <c r="L305" s="70" t="str" cm="1">
        <f t="array" ref="L305">IFERROR(INDEX($K$12:$M$111,(SMALL(IF(INDEX($K$12:$M$111,,$A$149)=$A$255,MATCH(ROW($K$12:$K$111),ROW($K$12:$K$111)),""),ROWS($B$1:C48))),COLUMNS($B$1:C48)),"")</f>
        <v/>
      </c>
      <c r="M305" s="70" t="str" cm="1">
        <f t="array" ref="M305">IFERROR(INDEX($K$12:$M$111,(SMALL(IF(INDEX($K$12:$M$111,,$A$149)=$A$255,MATCH(ROW($K$12:$K$111),ROW($K$12:$K$111)),""),ROWS($B$1:D48))),COLUMNS($B$1:D48)),"")</f>
        <v/>
      </c>
      <c r="P305" s="70" t="str" cm="1">
        <f t="array" ref="P305">IFERROR(INDEX($P$12:$R$111,(SMALL(IF(INDEX($P$12:$R$111,,$A$149)=$A$255,MATCH(ROW($P$12:$P$111),ROW($P$12:$P$111)),""),ROWS($B$1:B48))),COLUMNS($B$1:B48)),"")</f>
        <v/>
      </c>
      <c r="Q305" s="70" t="str" cm="1">
        <f t="array" ref="Q305">IFERROR(INDEX($P$12:$R$111,(SMALL(IF(INDEX($P$12:$R$111,,$A$149)=$A$255,MATCH(ROW($P$12:$P$111),ROW($P$12:$P$111)),""),ROWS($B$1:C48))),COLUMNS($B$1:C48)),"")</f>
        <v/>
      </c>
      <c r="R305" s="70" t="str" cm="1">
        <f t="array" ref="R305">IFERROR(INDEX($P$12:$R$111,(SMALL(IF(INDEX($P$12:$R$111,,$A$149)=$A$255,MATCH(ROW($P$12:$P$111),ROW($P$12:$P$111)),""),ROWS($B$1:D48))),COLUMNS($B$1:D48)),"")</f>
        <v/>
      </c>
    </row>
    <row r="306" spans="1:18" x14ac:dyDescent="0.3">
      <c r="A306">
        <v>49</v>
      </c>
      <c r="B306" s="70" t="str" cm="1">
        <f t="array" ref="B306">IFERROR(INDEX($B$12:$H$111,(SMALL(IF(INDEX($B$12:$H$111,,$A$149)=$A$255,MATCH(ROW($B$12:$B$111),ROW($B$12:$B$111)),""),ROWS($B$1:B49))),COLUMNS($B$1:B49)),"")</f>
        <v/>
      </c>
      <c r="C306" s="70" t="str" cm="1">
        <f t="array" ref="C306">IFERROR(INDEX($B$12:$H$111,(SMALL(IF(INDEX($B$12:$H$111,,$A$149)=$A$255,MATCH(ROW($B$12:$B$111),ROW($B$12:$B$111)),""),ROWS($B$1:C49))),COLUMNS($B$1:C49)),"")</f>
        <v/>
      </c>
      <c r="D306" s="70" t="str" cm="1">
        <f t="array" ref="D306">IFERROR(INDEX($B$12:$H$111,(SMALL(IF(INDEX($B$12:$H$111,,$A$149)=$A$255,MATCH(ROW($B$12:$B$111),ROW($B$12:$B$111)),""),ROWS($B$1:D49))),COLUMNS($B$1:D49)),"")</f>
        <v/>
      </c>
      <c r="E306" s="70" t="str" cm="1">
        <f t="array" ref="E306">IFERROR(INDEX($B$12:$H$111,(SMALL(IF(INDEX($B$12:$H$111,,$A$149)=$A$255,MATCH(ROW($B$12:$B$111),ROW($B$12:$B$111)),""),ROWS($B$1:E49))),COLUMNS($B$1:E49)),"")</f>
        <v/>
      </c>
      <c r="F306" s="70" t="str" cm="1">
        <f t="array" ref="F306">IFERROR(INDEX($B$12:$H$111,(SMALL(IF(INDEX($B$12:$H$111,,$A$149)=$A$255,MATCH(ROW($B$12:$B$111),ROW($B$12:$B$111)),""),ROWS($B$1:F49))),COLUMNS($B$1:F49)),"")</f>
        <v/>
      </c>
      <c r="G306" s="70" t="str" cm="1">
        <f t="array" ref="G306">IFERROR(INDEX($B$12:$H$111,(SMALL(IF(INDEX($B$12:$H$111,,$A$149)=$A$255,MATCH(ROW($B$12:$B$111),ROW($B$12:$B$111)),""),ROWS($B$1:G49))),COLUMNS($B$1:G49)),"")</f>
        <v/>
      </c>
      <c r="H306" s="70" t="str" cm="1">
        <f t="array" ref="H306">IFERROR(INDEX($B$12:$H$111,(SMALL(IF(INDEX($B$12:$H$111,,$A$149)=$A$255,MATCH(ROW($B$12:$B$111),ROW($B$12:$B$111)),""),ROWS($B$1:H49))),COLUMNS($B$1:H49)),"")</f>
        <v/>
      </c>
      <c r="K306" s="70" t="str" cm="1">
        <f t="array" ref="K306">IFERROR(INDEX($K$12:$M$111,(SMALL(IF(INDEX($K$12:$M$111,,$A$149)=$A$255,MATCH(ROW($K$12:$K$111),ROW($K$12:$K$111)),""),ROWS($B$1:B49))),COLUMNS($B$1:B49)),"")</f>
        <v/>
      </c>
      <c r="L306" s="70" t="str" cm="1">
        <f t="array" ref="L306">IFERROR(INDEX($K$12:$M$111,(SMALL(IF(INDEX($K$12:$M$111,,$A$149)=$A$255,MATCH(ROW($K$12:$K$111),ROW($K$12:$K$111)),""),ROWS($B$1:C49))),COLUMNS($B$1:C49)),"")</f>
        <v/>
      </c>
      <c r="M306" s="70" t="str" cm="1">
        <f t="array" ref="M306">IFERROR(INDEX($K$12:$M$111,(SMALL(IF(INDEX($K$12:$M$111,,$A$149)=$A$255,MATCH(ROW($K$12:$K$111),ROW($K$12:$K$111)),""),ROWS($B$1:D49))),COLUMNS($B$1:D49)),"")</f>
        <v/>
      </c>
      <c r="P306" s="70" t="str" cm="1">
        <f t="array" ref="P306">IFERROR(INDEX($P$12:$R$111,(SMALL(IF(INDEX($P$12:$R$111,,$A$149)=$A$255,MATCH(ROW($P$12:$P$111),ROW($P$12:$P$111)),""),ROWS($B$1:B49))),COLUMNS($B$1:B49)),"")</f>
        <v/>
      </c>
      <c r="Q306" s="70" t="str" cm="1">
        <f t="array" ref="Q306">IFERROR(INDEX($P$12:$R$111,(SMALL(IF(INDEX($P$12:$R$111,,$A$149)=$A$255,MATCH(ROW($P$12:$P$111),ROW($P$12:$P$111)),""),ROWS($B$1:C49))),COLUMNS($B$1:C49)),"")</f>
        <v/>
      </c>
      <c r="R306" s="70" t="str" cm="1">
        <f t="array" ref="R306">IFERROR(INDEX($P$12:$R$111,(SMALL(IF(INDEX($P$12:$R$111,,$A$149)=$A$255,MATCH(ROW($P$12:$P$111),ROW($P$12:$P$111)),""),ROWS($B$1:D49))),COLUMNS($B$1:D49)),"")</f>
        <v/>
      </c>
    </row>
    <row r="307" spans="1:18" x14ac:dyDescent="0.3">
      <c r="A307">
        <v>50</v>
      </c>
      <c r="B307" s="70" t="str" cm="1">
        <f t="array" ref="B307">IFERROR(INDEX($B$12:$H$111,(SMALL(IF(INDEX($B$12:$H$111,,$A$149)=$A$255,MATCH(ROW($B$12:$B$111),ROW($B$12:$B$111)),""),ROWS($B$1:B50))),COLUMNS($B$1:B50)),"")</f>
        <v/>
      </c>
      <c r="C307" s="70" t="str" cm="1">
        <f t="array" ref="C307">IFERROR(INDEX($B$12:$H$111,(SMALL(IF(INDEX($B$12:$H$111,,$A$149)=$A$255,MATCH(ROW($B$12:$B$111),ROW($B$12:$B$111)),""),ROWS($B$1:C50))),COLUMNS($B$1:C50)),"")</f>
        <v/>
      </c>
      <c r="D307" s="70" t="str" cm="1">
        <f t="array" ref="D307">IFERROR(INDEX($B$12:$H$111,(SMALL(IF(INDEX($B$12:$H$111,,$A$149)=$A$255,MATCH(ROW($B$12:$B$111),ROW($B$12:$B$111)),""),ROWS($B$1:D50))),COLUMNS($B$1:D50)),"")</f>
        <v/>
      </c>
      <c r="E307" s="70" t="str" cm="1">
        <f t="array" ref="E307">IFERROR(INDEX($B$12:$H$111,(SMALL(IF(INDEX($B$12:$H$111,,$A$149)=$A$255,MATCH(ROW($B$12:$B$111),ROW($B$12:$B$111)),""),ROWS($B$1:E50))),COLUMNS($B$1:E50)),"")</f>
        <v/>
      </c>
      <c r="F307" s="70" t="str" cm="1">
        <f t="array" ref="F307">IFERROR(INDEX($B$12:$H$111,(SMALL(IF(INDEX($B$12:$H$111,,$A$149)=$A$255,MATCH(ROW($B$12:$B$111),ROW($B$12:$B$111)),""),ROWS($B$1:F50))),COLUMNS($B$1:F50)),"")</f>
        <v/>
      </c>
      <c r="G307" s="70" t="str" cm="1">
        <f t="array" ref="G307">IFERROR(INDEX($B$12:$H$111,(SMALL(IF(INDEX($B$12:$H$111,,$A$149)=$A$255,MATCH(ROW($B$12:$B$111),ROW($B$12:$B$111)),""),ROWS($B$1:G50))),COLUMNS($B$1:G50)),"")</f>
        <v/>
      </c>
      <c r="H307" s="70" t="str" cm="1">
        <f t="array" ref="H307">IFERROR(INDEX($B$12:$H$111,(SMALL(IF(INDEX($B$12:$H$111,,$A$149)=$A$255,MATCH(ROW($B$12:$B$111),ROW($B$12:$B$111)),""),ROWS($B$1:H50))),COLUMNS($B$1:H50)),"")</f>
        <v/>
      </c>
      <c r="K307" s="70" t="str" cm="1">
        <f t="array" ref="K307">IFERROR(INDEX($K$12:$M$111,(SMALL(IF(INDEX($K$12:$M$111,,$A$149)=$A$255,MATCH(ROW($K$12:$K$111),ROW($K$12:$K$111)),""),ROWS($B$1:B50))),COLUMNS($B$1:B50)),"")</f>
        <v/>
      </c>
      <c r="L307" s="70" t="str" cm="1">
        <f t="array" ref="L307">IFERROR(INDEX($K$12:$M$111,(SMALL(IF(INDEX($K$12:$M$111,,$A$149)=$A$255,MATCH(ROW($K$12:$K$111),ROW($K$12:$K$111)),""),ROWS($B$1:C50))),COLUMNS($B$1:C50)),"")</f>
        <v/>
      </c>
      <c r="M307" s="70" t="str" cm="1">
        <f t="array" ref="M307">IFERROR(INDEX($K$12:$M$111,(SMALL(IF(INDEX($K$12:$M$111,,$A$149)=$A$255,MATCH(ROW($K$12:$K$111),ROW($K$12:$K$111)),""),ROWS($B$1:D50))),COLUMNS($B$1:D50)),"")</f>
        <v/>
      </c>
      <c r="P307" s="70" t="str" cm="1">
        <f t="array" ref="P307">IFERROR(INDEX($P$12:$R$111,(SMALL(IF(INDEX($P$12:$R$111,,$A$149)=$A$255,MATCH(ROW($P$12:$P$111),ROW($P$12:$P$111)),""),ROWS($B$1:B50))),COLUMNS($B$1:B50)),"")</f>
        <v/>
      </c>
      <c r="Q307" s="70" t="str" cm="1">
        <f t="array" ref="Q307">IFERROR(INDEX($P$12:$R$111,(SMALL(IF(INDEX($P$12:$R$111,,$A$149)=$A$255,MATCH(ROW($P$12:$P$111),ROW($P$12:$P$111)),""),ROWS($B$1:C50))),COLUMNS($B$1:C50)),"")</f>
        <v/>
      </c>
      <c r="R307" s="70" t="str" cm="1">
        <f t="array" ref="R307">IFERROR(INDEX($P$12:$R$111,(SMALL(IF(INDEX($P$12:$R$111,,$A$149)=$A$255,MATCH(ROW($P$12:$P$111),ROW($P$12:$P$111)),""),ROWS($B$1:D50))),COLUMNS($B$1:D50)),"")</f>
        <v/>
      </c>
    </row>
    <row r="308" spans="1:18" x14ac:dyDescent="0.3">
      <c r="A308">
        <v>51</v>
      </c>
      <c r="B308" s="70" t="str" cm="1">
        <f t="array" ref="B308">IFERROR(INDEX($B$12:$H$111,(SMALL(IF(INDEX($B$12:$H$111,,$A$149)=$A$255,MATCH(ROW($B$12:$B$111),ROW($B$12:$B$111)),""),ROWS($B$1:B51))),COLUMNS($B$1:B51)),"")</f>
        <v/>
      </c>
      <c r="C308" s="70" t="str" cm="1">
        <f t="array" ref="C308">IFERROR(INDEX($B$12:$H$111,(SMALL(IF(INDEX($B$12:$H$111,,$A$149)=$A$255,MATCH(ROW($B$12:$B$111),ROW($B$12:$B$111)),""),ROWS($B$1:C51))),COLUMNS($B$1:C51)),"")</f>
        <v/>
      </c>
      <c r="D308" s="70" t="str" cm="1">
        <f t="array" ref="D308">IFERROR(INDEX($B$12:$H$111,(SMALL(IF(INDEX($B$12:$H$111,,$A$149)=$A$255,MATCH(ROW($B$12:$B$111),ROW($B$12:$B$111)),""),ROWS($B$1:D51))),COLUMNS($B$1:D51)),"")</f>
        <v/>
      </c>
      <c r="E308" s="70" t="str" cm="1">
        <f t="array" ref="E308">IFERROR(INDEX($B$12:$H$111,(SMALL(IF(INDEX($B$12:$H$111,,$A$149)=$A$255,MATCH(ROW($B$12:$B$111),ROW($B$12:$B$111)),""),ROWS($B$1:E51))),COLUMNS($B$1:E51)),"")</f>
        <v/>
      </c>
      <c r="F308" s="70" t="str" cm="1">
        <f t="array" ref="F308">IFERROR(INDEX($B$12:$H$111,(SMALL(IF(INDEX($B$12:$H$111,,$A$149)=$A$255,MATCH(ROW($B$12:$B$111),ROW($B$12:$B$111)),""),ROWS($B$1:F51))),COLUMNS($B$1:F51)),"")</f>
        <v/>
      </c>
      <c r="G308" s="70" t="str" cm="1">
        <f t="array" ref="G308">IFERROR(INDEX($B$12:$H$111,(SMALL(IF(INDEX($B$12:$H$111,,$A$149)=$A$255,MATCH(ROW($B$12:$B$111),ROW($B$12:$B$111)),""),ROWS($B$1:G51))),COLUMNS($B$1:G51)),"")</f>
        <v/>
      </c>
      <c r="H308" s="70" t="str" cm="1">
        <f t="array" ref="H308">IFERROR(INDEX($B$12:$H$111,(SMALL(IF(INDEX($B$12:$H$111,,$A$149)=$A$255,MATCH(ROW($B$12:$B$111),ROW($B$12:$B$111)),""),ROWS($B$1:H51))),COLUMNS($B$1:H51)),"")</f>
        <v/>
      </c>
      <c r="K308" s="70" t="str" cm="1">
        <f t="array" ref="K308">IFERROR(INDEX($K$12:$M$111,(SMALL(IF(INDEX($K$12:$M$111,,$A$149)=$A$255,MATCH(ROW($K$12:$K$111),ROW($K$12:$K$111)),""),ROWS($B$1:B51))),COLUMNS($B$1:B51)),"")</f>
        <v/>
      </c>
      <c r="L308" s="70" t="str" cm="1">
        <f t="array" ref="L308">IFERROR(INDEX($K$12:$M$111,(SMALL(IF(INDEX($K$12:$M$111,,$A$149)=$A$255,MATCH(ROW($K$12:$K$111),ROW($K$12:$K$111)),""),ROWS($B$1:C51))),COLUMNS($B$1:C51)),"")</f>
        <v/>
      </c>
      <c r="M308" s="70" t="str" cm="1">
        <f t="array" ref="M308">IFERROR(INDEX($K$12:$M$111,(SMALL(IF(INDEX($K$12:$M$111,,$A$149)=$A$255,MATCH(ROW($K$12:$K$111),ROW($K$12:$K$111)),""),ROWS($B$1:D51))),COLUMNS($B$1:D51)),"")</f>
        <v/>
      </c>
      <c r="P308" s="70" t="str" cm="1">
        <f t="array" ref="P308">IFERROR(INDEX($P$12:$R$111,(SMALL(IF(INDEX($P$12:$R$111,,$A$149)=$A$255,MATCH(ROW($P$12:$P$111),ROW($P$12:$P$111)),""),ROWS($B$1:B51))),COLUMNS($B$1:B51)),"")</f>
        <v/>
      </c>
      <c r="Q308" s="70" t="str" cm="1">
        <f t="array" ref="Q308">IFERROR(INDEX($P$12:$R$111,(SMALL(IF(INDEX($P$12:$R$111,,$A$149)=$A$255,MATCH(ROW($P$12:$P$111),ROW($P$12:$P$111)),""),ROWS($B$1:C51))),COLUMNS($B$1:C51)),"")</f>
        <v/>
      </c>
      <c r="R308" s="70" t="str" cm="1">
        <f t="array" ref="R308">IFERROR(INDEX($P$12:$R$111,(SMALL(IF(INDEX($P$12:$R$111,,$A$149)=$A$255,MATCH(ROW($P$12:$P$111),ROW($P$12:$P$111)),""),ROWS($B$1:D51))),COLUMNS($B$1:D51)),"")</f>
        <v/>
      </c>
    </row>
    <row r="309" spans="1:18" x14ac:dyDescent="0.3">
      <c r="A309">
        <v>52</v>
      </c>
      <c r="B309" s="70" t="str" cm="1">
        <f t="array" ref="B309">IFERROR(INDEX($B$12:$H$111,(SMALL(IF(INDEX($B$12:$H$111,,$A$149)=$A$255,MATCH(ROW($B$12:$B$111),ROW($B$12:$B$111)),""),ROWS($B$1:B52))),COLUMNS($B$1:B52)),"")</f>
        <v/>
      </c>
      <c r="C309" s="70" t="str" cm="1">
        <f t="array" ref="C309">IFERROR(INDEX($B$12:$H$111,(SMALL(IF(INDEX($B$12:$H$111,,$A$149)=$A$255,MATCH(ROW($B$12:$B$111),ROW($B$12:$B$111)),""),ROWS($B$1:C52))),COLUMNS($B$1:C52)),"")</f>
        <v/>
      </c>
      <c r="D309" s="70" t="str" cm="1">
        <f t="array" ref="D309">IFERROR(INDEX($B$12:$H$111,(SMALL(IF(INDEX($B$12:$H$111,,$A$149)=$A$255,MATCH(ROW($B$12:$B$111),ROW($B$12:$B$111)),""),ROWS($B$1:D52))),COLUMNS($B$1:D52)),"")</f>
        <v/>
      </c>
      <c r="E309" s="70" t="str" cm="1">
        <f t="array" ref="E309">IFERROR(INDEX($B$12:$H$111,(SMALL(IF(INDEX($B$12:$H$111,,$A$149)=$A$255,MATCH(ROW($B$12:$B$111),ROW($B$12:$B$111)),""),ROWS($B$1:E52))),COLUMNS($B$1:E52)),"")</f>
        <v/>
      </c>
      <c r="F309" s="70" t="str" cm="1">
        <f t="array" ref="F309">IFERROR(INDEX($B$12:$H$111,(SMALL(IF(INDEX($B$12:$H$111,,$A$149)=$A$255,MATCH(ROW($B$12:$B$111),ROW($B$12:$B$111)),""),ROWS($B$1:F52))),COLUMNS($B$1:F52)),"")</f>
        <v/>
      </c>
      <c r="G309" s="70" t="str" cm="1">
        <f t="array" ref="G309">IFERROR(INDEX($B$12:$H$111,(SMALL(IF(INDEX($B$12:$H$111,,$A$149)=$A$255,MATCH(ROW($B$12:$B$111),ROW($B$12:$B$111)),""),ROWS($B$1:G52))),COLUMNS($B$1:G52)),"")</f>
        <v/>
      </c>
      <c r="H309" s="70" t="str" cm="1">
        <f t="array" ref="H309">IFERROR(INDEX($B$12:$H$111,(SMALL(IF(INDEX($B$12:$H$111,,$A$149)=$A$255,MATCH(ROW($B$12:$B$111),ROW($B$12:$B$111)),""),ROWS($B$1:H52))),COLUMNS($B$1:H52)),"")</f>
        <v/>
      </c>
      <c r="K309" s="70" t="str" cm="1">
        <f t="array" ref="K309">IFERROR(INDEX($K$12:$M$111,(SMALL(IF(INDEX($K$12:$M$111,,$A$149)=$A$255,MATCH(ROW($K$12:$K$111),ROW($K$12:$K$111)),""),ROWS($B$1:B52))),COLUMNS($B$1:B52)),"")</f>
        <v/>
      </c>
      <c r="L309" s="70" t="str" cm="1">
        <f t="array" ref="L309">IFERROR(INDEX($K$12:$M$111,(SMALL(IF(INDEX($K$12:$M$111,,$A$149)=$A$255,MATCH(ROW($K$12:$K$111),ROW($K$12:$K$111)),""),ROWS($B$1:C52))),COLUMNS($B$1:C52)),"")</f>
        <v/>
      </c>
      <c r="M309" s="70" t="str" cm="1">
        <f t="array" ref="M309">IFERROR(INDEX($K$12:$M$111,(SMALL(IF(INDEX($K$12:$M$111,,$A$149)=$A$255,MATCH(ROW($K$12:$K$111),ROW($K$12:$K$111)),""),ROWS($B$1:D52))),COLUMNS($B$1:D52)),"")</f>
        <v/>
      </c>
      <c r="P309" s="70" t="str" cm="1">
        <f t="array" ref="P309">IFERROR(INDEX($P$12:$R$111,(SMALL(IF(INDEX($P$12:$R$111,,$A$149)=$A$255,MATCH(ROW($P$12:$P$111),ROW($P$12:$P$111)),""),ROWS($B$1:B52))),COLUMNS($B$1:B52)),"")</f>
        <v/>
      </c>
      <c r="Q309" s="70" t="str" cm="1">
        <f t="array" ref="Q309">IFERROR(INDEX($P$12:$R$111,(SMALL(IF(INDEX($P$12:$R$111,,$A$149)=$A$255,MATCH(ROW($P$12:$P$111),ROW($P$12:$P$111)),""),ROWS($B$1:C52))),COLUMNS($B$1:C52)),"")</f>
        <v/>
      </c>
      <c r="R309" s="70" t="str" cm="1">
        <f t="array" ref="R309">IFERROR(INDEX($P$12:$R$111,(SMALL(IF(INDEX($P$12:$R$111,,$A$149)=$A$255,MATCH(ROW($P$12:$P$111),ROW($P$12:$P$111)),""),ROWS($B$1:D52))),COLUMNS($B$1:D52)),"")</f>
        <v/>
      </c>
    </row>
    <row r="310" spans="1:18" x14ac:dyDescent="0.3">
      <c r="A310">
        <v>53</v>
      </c>
      <c r="B310" s="70" t="str" cm="1">
        <f t="array" ref="B310">IFERROR(INDEX($B$12:$H$111,(SMALL(IF(INDEX($B$12:$H$111,,$A$149)=$A$255,MATCH(ROW($B$12:$B$111),ROW($B$12:$B$111)),""),ROWS($B$1:B53))),COLUMNS($B$1:B53)),"")</f>
        <v/>
      </c>
      <c r="C310" s="70" t="str" cm="1">
        <f t="array" ref="C310">IFERROR(INDEX($B$12:$H$111,(SMALL(IF(INDEX($B$12:$H$111,,$A$149)=$A$255,MATCH(ROW($B$12:$B$111),ROW($B$12:$B$111)),""),ROWS($B$1:C53))),COLUMNS($B$1:C53)),"")</f>
        <v/>
      </c>
      <c r="D310" s="70" t="str" cm="1">
        <f t="array" ref="D310">IFERROR(INDEX($B$12:$H$111,(SMALL(IF(INDEX($B$12:$H$111,,$A$149)=$A$255,MATCH(ROW($B$12:$B$111),ROW($B$12:$B$111)),""),ROWS($B$1:D53))),COLUMNS($B$1:D53)),"")</f>
        <v/>
      </c>
      <c r="E310" s="70" t="str" cm="1">
        <f t="array" ref="E310">IFERROR(INDEX($B$12:$H$111,(SMALL(IF(INDEX($B$12:$H$111,,$A$149)=$A$255,MATCH(ROW($B$12:$B$111),ROW($B$12:$B$111)),""),ROWS($B$1:E53))),COLUMNS($B$1:E53)),"")</f>
        <v/>
      </c>
      <c r="F310" s="70" t="str" cm="1">
        <f t="array" ref="F310">IFERROR(INDEX($B$12:$H$111,(SMALL(IF(INDEX($B$12:$H$111,,$A$149)=$A$255,MATCH(ROW($B$12:$B$111),ROW($B$12:$B$111)),""),ROWS($B$1:F53))),COLUMNS($B$1:F53)),"")</f>
        <v/>
      </c>
      <c r="G310" s="70" t="str" cm="1">
        <f t="array" ref="G310">IFERROR(INDEX($B$12:$H$111,(SMALL(IF(INDEX($B$12:$H$111,,$A$149)=$A$255,MATCH(ROW($B$12:$B$111),ROW($B$12:$B$111)),""),ROWS($B$1:G53))),COLUMNS($B$1:G53)),"")</f>
        <v/>
      </c>
      <c r="H310" s="70" t="str" cm="1">
        <f t="array" ref="H310">IFERROR(INDEX($B$12:$H$111,(SMALL(IF(INDEX($B$12:$H$111,,$A$149)=$A$255,MATCH(ROW($B$12:$B$111),ROW($B$12:$B$111)),""),ROWS($B$1:H53))),COLUMNS($B$1:H53)),"")</f>
        <v/>
      </c>
      <c r="K310" s="70" t="str" cm="1">
        <f t="array" ref="K310">IFERROR(INDEX($K$12:$M$111,(SMALL(IF(INDEX($K$12:$M$111,,$A$149)=$A$255,MATCH(ROW($K$12:$K$111),ROW($K$12:$K$111)),""),ROWS($B$1:B53))),COLUMNS($B$1:B53)),"")</f>
        <v/>
      </c>
      <c r="L310" s="70" t="str" cm="1">
        <f t="array" ref="L310">IFERROR(INDEX($K$12:$M$111,(SMALL(IF(INDEX($K$12:$M$111,,$A$149)=$A$255,MATCH(ROW($K$12:$K$111),ROW($K$12:$K$111)),""),ROWS($B$1:C53))),COLUMNS($B$1:C53)),"")</f>
        <v/>
      </c>
      <c r="M310" s="70" t="str" cm="1">
        <f t="array" ref="M310">IFERROR(INDEX($K$12:$M$111,(SMALL(IF(INDEX($K$12:$M$111,,$A$149)=$A$255,MATCH(ROW($K$12:$K$111),ROW($K$12:$K$111)),""),ROWS($B$1:D53))),COLUMNS($B$1:D53)),"")</f>
        <v/>
      </c>
      <c r="P310" s="70" t="str" cm="1">
        <f t="array" ref="P310">IFERROR(INDEX($P$12:$R$111,(SMALL(IF(INDEX($P$12:$R$111,,$A$149)=$A$255,MATCH(ROW($P$12:$P$111),ROW($P$12:$P$111)),""),ROWS($B$1:B53))),COLUMNS($B$1:B53)),"")</f>
        <v/>
      </c>
      <c r="Q310" s="70" t="str" cm="1">
        <f t="array" ref="Q310">IFERROR(INDEX($P$12:$R$111,(SMALL(IF(INDEX($P$12:$R$111,,$A$149)=$A$255,MATCH(ROW($P$12:$P$111),ROW($P$12:$P$111)),""),ROWS($B$1:C53))),COLUMNS($B$1:C53)),"")</f>
        <v/>
      </c>
      <c r="R310" s="70" t="str" cm="1">
        <f t="array" ref="R310">IFERROR(INDEX($P$12:$R$111,(SMALL(IF(INDEX($P$12:$R$111,,$A$149)=$A$255,MATCH(ROW($P$12:$P$111),ROW($P$12:$P$111)),""),ROWS($B$1:D53))),COLUMNS($B$1:D53)),"")</f>
        <v/>
      </c>
    </row>
    <row r="311" spans="1:18" x14ac:dyDescent="0.3">
      <c r="A311">
        <v>54</v>
      </c>
      <c r="B311" s="70" t="str" cm="1">
        <f t="array" ref="B311">IFERROR(INDEX($B$12:$H$111,(SMALL(IF(INDEX($B$12:$H$111,,$A$149)=$A$255,MATCH(ROW($B$12:$B$111),ROW($B$12:$B$111)),""),ROWS($B$1:B54))),COLUMNS($B$1:B54)),"")</f>
        <v/>
      </c>
      <c r="C311" s="70" t="str" cm="1">
        <f t="array" ref="C311">IFERROR(INDEX($B$12:$H$111,(SMALL(IF(INDEX($B$12:$H$111,,$A$149)=$A$255,MATCH(ROW($B$12:$B$111),ROW($B$12:$B$111)),""),ROWS($B$1:C54))),COLUMNS($B$1:C54)),"")</f>
        <v/>
      </c>
      <c r="D311" s="70" t="str" cm="1">
        <f t="array" ref="D311">IFERROR(INDEX($B$12:$H$111,(SMALL(IF(INDEX($B$12:$H$111,,$A$149)=$A$255,MATCH(ROW($B$12:$B$111),ROW($B$12:$B$111)),""),ROWS($B$1:D54))),COLUMNS($B$1:D54)),"")</f>
        <v/>
      </c>
      <c r="E311" s="70" t="str" cm="1">
        <f t="array" ref="E311">IFERROR(INDEX($B$12:$H$111,(SMALL(IF(INDEX($B$12:$H$111,,$A$149)=$A$255,MATCH(ROW($B$12:$B$111),ROW($B$12:$B$111)),""),ROWS($B$1:E54))),COLUMNS($B$1:E54)),"")</f>
        <v/>
      </c>
      <c r="F311" s="70" t="str" cm="1">
        <f t="array" ref="F311">IFERROR(INDEX($B$12:$H$111,(SMALL(IF(INDEX($B$12:$H$111,,$A$149)=$A$255,MATCH(ROW($B$12:$B$111),ROW($B$12:$B$111)),""),ROWS($B$1:F54))),COLUMNS($B$1:F54)),"")</f>
        <v/>
      </c>
      <c r="G311" s="70" t="str" cm="1">
        <f t="array" ref="G311">IFERROR(INDEX($B$12:$H$111,(SMALL(IF(INDEX($B$12:$H$111,,$A$149)=$A$255,MATCH(ROW($B$12:$B$111),ROW($B$12:$B$111)),""),ROWS($B$1:G54))),COLUMNS($B$1:G54)),"")</f>
        <v/>
      </c>
      <c r="H311" s="70" t="str" cm="1">
        <f t="array" ref="H311">IFERROR(INDEX($B$12:$H$111,(SMALL(IF(INDEX($B$12:$H$111,,$A$149)=$A$255,MATCH(ROW($B$12:$B$111),ROW($B$12:$B$111)),""),ROWS($B$1:H54))),COLUMNS($B$1:H54)),"")</f>
        <v/>
      </c>
      <c r="K311" s="70" t="str" cm="1">
        <f t="array" ref="K311">IFERROR(INDEX($K$12:$M$111,(SMALL(IF(INDEX($K$12:$M$111,,$A$149)=$A$255,MATCH(ROW($K$12:$K$111),ROW($K$12:$K$111)),""),ROWS($B$1:B54))),COLUMNS($B$1:B54)),"")</f>
        <v/>
      </c>
      <c r="L311" s="70" t="str" cm="1">
        <f t="array" ref="L311">IFERROR(INDEX($K$12:$M$111,(SMALL(IF(INDEX($K$12:$M$111,,$A$149)=$A$255,MATCH(ROW($K$12:$K$111),ROW($K$12:$K$111)),""),ROWS($B$1:C54))),COLUMNS($B$1:C54)),"")</f>
        <v/>
      </c>
      <c r="M311" s="70" t="str" cm="1">
        <f t="array" ref="M311">IFERROR(INDEX($K$12:$M$111,(SMALL(IF(INDEX($K$12:$M$111,,$A$149)=$A$255,MATCH(ROW($K$12:$K$111),ROW($K$12:$K$111)),""),ROWS($B$1:D54))),COLUMNS($B$1:D54)),"")</f>
        <v/>
      </c>
      <c r="P311" s="70" t="str" cm="1">
        <f t="array" ref="P311">IFERROR(INDEX($P$12:$R$111,(SMALL(IF(INDEX($P$12:$R$111,,$A$149)=$A$255,MATCH(ROW($P$12:$P$111),ROW($P$12:$P$111)),""),ROWS($B$1:B54))),COLUMNS($B$1:B54)),"")</f>
        <v/>
      </c>
      <c r="Q311" s="70" t="str" cm="1">
        <f t="array" ref="Q311">IFERROR(INDEX($P$12:$R$111,(SMALL(IF(INDEX($P$12:$R$111,,$A$149)=$A$255,MATCH(ROW($P$12:$P$111),ROW($P$12:$P$111)),""),ROWS($B$1:C54))),COLUMNS($B$1:C54)),"")</f>
        <v/>
      </c>
      <c r="R311" s="70" t="str" cm="1">
        <f t="array" ref="R311">IFERROR(INDEX($P$12:$R$111,(SMALL(IF(INDEX($P$12:$R$111,,$A$149)=$A$255,MATCH(ROW($P$12:$P$111),ROW($P$12:$P$111)),""),ROWS($B$1:D54))),COLUMNS($B$1:D54)),"")</f>
        <v/>
      </c>
    </row>
    <row r="312" spans="1:18" x14ac:dyDescent="0.3">
      <c r="A312">
        <v>55</v>
      </c>
      <c r="B312" s="70" t="str" cm="1">
        <f t="array" ref="B312">IFERROR(INDEX($B$12:$H$111,(SMALL(IF(INDEX($B$12:$H$111,,$A$149)=$A$255,MATCH(ROW($B$12:$B$111),ROW($B$12:$B$111)),""),ROWS($B$1:B55))),COLUMNS($B$1:B55)),"")</f>
        <v/>
      </c>
      <c r="C312" s="70" t="str" cm="1">
        <f t="array" ref="C312">IFERROR(INDEX($B$12:$H$111,(SMALL(IF(INDEX($B$12:$H$111,,$A$149)=$A$255,MATCH(ROW($B$12:$B$111),ROW($B$12:$B$111)),""),ROWS($B$1:C55))),COLUMNS($B$1:C55)),"")</f>
        <v/>
      </c>
      <c r="D312" s="70" t="str" cm="1">
        <f t="array" ref="D312">IFERROR(INDEX($B$12:$H$111,(SMALL(IF(INDEX($B$12:$H$111,,$A$149)=$A$255,MATCH(ROW($B$12:$B$111),ROW($B$12:$B$111)),""),ROWS($B$1:D55))),COLUMNS($B$1:D55)),"")</f>
        <v/>
      </c>
      <c r="E312" s="70" t="str" cm="1">
        <f t="array" ref="E312">IFERROR(INDEX($B$12:$H$111,(SMALL(IF(INDEX($B$12:$H$111,,$A$149)=$A$255,MATCH(ROW($B$12:$B$111),ROW($B$12:$B$111)),""),ROWS($B$1:E55))),COLUMNS($B$1:E55)),"")</f>
        <v/>
      </c>
      <c r="F312" s="70" t="str" cm="1">
        <f t="array" ref="F312">IFERROR(INDEX($B$12:$H$111,(SMALL(IF(INDEX($B$12:$H$111,,$A$149)=$A$255,MATCH(ROW($B$12:$B$111),ROW($B$12:$B$111)),""),ROWS($B$1:F55))),COLUMNS($B$1:F55)),"")</f>
        <v/>
      </c>
      <c r="G312" s="70" t="str" cm="1">
        <f t="array" ref="G312">IFERROR(INDEX($B$12:$H$111,(SMALL(IF(INDEX($B$12:$H$111,,$A$149)=$A$255,MATCH(ROW($B$12:$B$111),ROW($B$12:$B$111)),""),ROWS($B$1:G55))),COLUMNS($B$1:G55)),"")</f>
        <v/>
      </c>
      <c r="H312" s="70" t="str" cm="1">
        <f t="array" ref="H312">IFERROR(INDEX($B$12:$H$111,(SMALL(IF(INDEX($B$12:$H$111,,$A$149)=$A$255,MATCH(ROW($B$12:$B$111),ROW($B$12:$B$111)),""),ROWS($B$1:H55))),COLUMNS($B$1:H55)),"")</f>
        <v/>
      </c>
      <c r="K312" s="70" t="str" cm="1">
        <f t="array" ref="K312">IFERROR(INDEX($K$12:$M$111,(SMALL(IF(INDEX($K$12:$M$111,,$A$149)=$A$255,MATCH(ROW($K$12:$K$111),ROW($K$12:$K$111)),""),ROWS($B$1:B55))),COLUMNS($B$1:B55)),"")</f>
        <v/>
      </c>
      <c r="L312" s="70" t="str" cm="1">
        <f t="array" ref="L312">IFERROR(INDEX($K$12:$M$111,(SMALL(IF(INDEX($K$12:$M$111,,$A$149)=$A$255,MATCH(ROW($K$12:$K$111),ROW($K$12:$K$111)),""),ROWS($B$1:C55))),COLUMNS($B$1:C55)),"")</f>
        <v/>
      </c>
      <c r="M312" s="70" t="str" cm="1">
        <f t="array" ref="M312">IFERROR(INDEX($K$12:$M$111,(SMALL(IF(INDEX($K$12:$M$111,,$A$149)=$A$255,MATCH(ROW($K$12:$K$111),ROW($K$12:$K$111)),""),ROWS($B$1:D55))),COLUMNS($B$1:D55)),"")</f>
        <v/>
      </c>
      <c r="P312" s="70" t="str" cm="1">
        <f t="array" ref="P312">IFERROR(INDEX($P$12:$R$111,(SMALL(IF(INDEX($P$12:$R$111,,$A$149)=$A$255,MATCH(ROW($P$12:$P$111),ROW($P$12:$P$111)),""),ROWS($B$1:B55))),COLUMNS($B$1:B55)),"")</f>
        <v/>
      </c>
      <c r="Q312" s="70" t="str" cm="1">
        <f t="array" ref="Q312">IFERROR(INDEX($P$12:$R$111,(SMALL(IF(INDEX($P$12:$R$111,,$A$149)=$A$255,MATCH(ROW($P$12:$P$111),ROW($P$12:$P$111)),""),ROWS($B$1:C55))),COLUMNS($B$1:C55)),"")</f>
        <v/>
      </c>
      <c r="R312" s="70" t="str" cm="1">
        <f t="array" ref="R312">IFERROR(INDEX($P$12:$R$111,(SMALL(IF(INDEX($P$12:$R$111,,$A$149)=$A$255,MATCH(ROW($P$12:$P$111),ROW($P$12:$P$111)),""),ROWS($B$1:D55))),COLUMNS($B$1:D55)),"")</f>
        <v/>
      </c>
    </row>
    <row r="313" spans="1:18" x14ac:dyDescent="0.3">
      <c r="A313">
        <v>56</v>
      </c>
      <c r="B313" s="70" t="str" cm="1">
        <f t="array" ref="B313">IFERROR(INDEX($B$12:$H$111,(SMALL(IF(INDEX($B$12:$H$111,,$A$149)=$A$255,MATCH(ROW($B$12:$B$111),ROW($B$12:$B$111)),""),ROWS($B$1:B56))),COLUMNS($B$1:B56)),"")</f>
        <v/>
      </c>
      <c r="C313" s="70" t="str" cm="1">
        <f t="array" ref="C313">IFERROR(INDEX($B$12:$H$111,(SMALL(IF(INDEX($B$12:$H$111,,$A$149)=$A$255,MATCH(ROW($B$12:$B$111),ROW($B$12:$B$111)),""),ROWS($B$1:C56))),COLUMNS($B$1:C56)),"")</f>
        <v/>
      </c>
      <c r="D313" s="70" t="str" cm="1">
        <f t="array" ref="D313">IFERROR(INDEX($B$12:$H$111,(SMALL(IF(INDEX($B$12:$H$111,,$A$149)=$A$255,MATCH(ROW($B$12:$B$111),ROW($B$12:$B$111)),""),ROWS($B$1:D56))),COLUMNS($B$1:D56)),"")</f>
        <v/>
      </c>
      <c r="E313" s="70" t="str" cm="1">
        <f t="array" ref="E313">IFERROR(INDEX($B$12:$H$111,(SMALL(IF(INDEX($B$12:$H$111,,$A$149)=$A$255,MATCH(ROW($B$12:$B$111),ROW($B$12:$B$111)),""),ROWS($B$1:E56))),COLUMNS($B$1:E56)),"")</f>
        <v/>
      </c>
      <c r="F313" s="70" t="str" cm="1">
        <f t="array" ref="F313">IFERROR(INDEX($B$12:$H$111,(SMALL(IF(INDEX($B$12:$H$111,,$A$149)=$A$255,MATCH(ROW($B$12:$B$111),ROW($B$12:$B$111)),""),ROWS($B$1:F56))),COLUMNS($B$1:F56)),"")</f>
        <v/>
      </c>
      <c r="G313" s="70" t="str" cm="1">
        <f t="array" ref="G313">IFERROR(INDEX($B$12:$H$111,(SMALL(IF(INDEX($B$12:$H$111,,$A$149)=$A$255,MATCH(ROW($B$12:$B$111),ROW($B$12:$B$111)),""),ROWS($B$1:G56))),COLUMNS($B$1:G56)),"")</f>
        <v/>
      </c>
      <c r="H313" s="70" t="str" cm="1">
        <f t="array" ref="H313">IFERROR(INDEX($B$12:$H$111,(SMALL(IF(INDEX($B$12:$H$111,,$A$149)=$A$255,MATCH(ROW($B$12:$B$111),ROW($B$12:$B$111)),""),ROWS($B$1:H56))),COLUMNS($B$1:H56)),"")</f>
        <v/>
      </c>
      <c r="K313" s="70" t="str" cm="1">
        <f t="array" ref="K313">IFERROR(INDEX($K$12:$M$111,(SMALL(IF(INDEX($K$12:$M$111,,$A$149)=$A$255,MATCH(ROW($K$12:$K$111),ROW($K$12:$K$111)),""),ROWS($B$1:B56))),COLUMNS($B$1:B56)),"")</f>
        <v/>
      </c>
      <c r="L313" s="70" t="str" cm="1">
        <f t="array" ref="L313">IFERROR(INDEX($K$12:$M$111,(SMALL(IF(INDEX($K$12:$M$111,,$A$149)=$A$255,MATCH(ROW($K$12:$K$111),ROW($K$12:$K$111)),""),ROWS($B$1:C56))),COLUMNS($B$1:C56)),"")</f>
        <v/>
      </c>
      <c r="M313" s="70" t="str" cm="1">
        <f t="array" ref="M313">IFERROR(INDEX($K$12:$M$111,(SMALL(IF(INDEX($K$12:$M$111,,$A$149)=$A$255,MATCH(ROW($K$12:$K$111),ROW($K$12:$K$111)),""),ROWS($B$1:D56))),COLUMNS($B$1:D56)),"")</f>
        <v/>
      </c>
      <c r="P313" s="70" t="str" cm="1">
        <f t="array" ref="P313">IFERROR(INDEX($P$12:$R$111,(SMALL(IF(INDEX($P$12:$R$111,,$A$149)=$A$255,MATCH(ROW($P$12:$P$111),ROW($P$12:$P$111)),""),ROWS($B$1:B56))),COLUMNS($B$1:B56)),"")</f>
        <v/>
      </c>
      <c r="Q313" s="70" t="str" cm="1">
        <f t="array" ref="Q313">IFERROR(INDEX($P$12:$R$111,(SMALL(IF(INDEX($P$12:$R$111,,$A$149)=$A$255,MATCH(ROW($P$12:$P$111),ROW($P$12:$P$111)),""),ROWS($B$1:C56))),COLUMNS($B$1:C56)),"")</f>
        <v/>
      </c>
      <c r="R313" s="70" t="str" cm="1">
        <f t="array" ref="R313">IFERROR(INDEX($P$12:$R$111,(SMALL(IF(INDEX($P$12:$R$111,,$A$149)=$A$255,MATCH(ROW($P$12:$P$111),ROW($P$12:$P$111)),""),ROWS($B$1:D56))),COLUMNS($B$1:D56)),"")</f>
        <v/>
      </c>
    </row>
    <row r="314" spans="1:18" x14ac:dyDescent="0.3">
      <c r="A314">
        <v>57</v>
      </c>
      <c r="B314" s="70" t="str" cm="1">
        <f t="array" ref="B314">IFERROR(INDEX($B$12:$H$111,(SMALL(IF(INDEX($B$12:$H$111,,$A$149)=$A$255,MATCH(ROW($B$12:$B$111),ROW($B$12:$B$111)),""),ROWS($B$1:B57))),COLUMNS($B$1:B57)),"")</f>
        <v/>
      </c>
      <c r="C314" s="70" t="str" cm="1">
        <f t="array" ref="C314">IFERROR(INDEX($B$12:$H$111,(SMALL(IF(INDEX($B$12:$H$111,,$A$149)=$A$255,MATCH(ROW($B$12:$B$111),ROW($B$12:$B$111)),""),ROWS($B$1:C57))),COLUMNS($B$1:C57)),"")</f>
        <v/>
      </c>
      <c r="D314" s="70" t="str" cm="1">
        <f t="array" ref="D314">IFERROR(INDEX($B$12:$H$111,(SMALL(IF(INDEX($B$12:$H$111,,$A$149)=$A$255,MATCH(ROW($B$12:$B$111),ROW($B$12:$B$111)),""),ROWS($B$1:D57))),COLUMNS($B$1:D57)),"")</f>
        <v/>
      </c>
      <c r="E314" s="70" t="str" cm="1">
        <f t="array" ref="E314">IFERROR(INDEX($B$12:$H$111,(SMALL(IF(INDEX($B$12:$H$111,,$A$149)=$A$255,MATCH(ROW($B$12:$B$111),ROW($B$12:$B$111)),""),ROWS($B$1:E57))),COLUMNS($B$1:E57)),"")</f>
        <v/>
      </c>
      <c r="F314" s="70" t="str" cm="1">
        <f t="array" ref="F314">IFERROR(INDEX($B$12:$H$111,(SMALL(IF(INDEX($B$12:$H$111,,$A$149)=$A$255,MATCH(ROW($B$12:$B$111),ROW($B$12:$B$111)),""),ROWS($B$1:F57))),COLUMNS($B$1:F57)),"")</f>
        <v/>
      </c>
      <c r="G314" s="70" t="str" cm="1">
        <f t="array" ref="G314">IFERROR(INDEX($B$12:$H$111,(SMALL(IF(INDEX($B$12:$H$111,,$A$149)=$A$255,MATCH(ROW($B$12:$B$111),ROW($B$12:$B$111)),""),ROWS($B$1:G57))),COLUMNS($B$1:G57)),"")</f>
        <v/>
      </c>
      <c r="H314" s="70" t="str" cm="1">
        <f t="array" ref="H314">IFERROR(INDEX($B$12:$H$111,(SMALL(IF(INDEX($B$12:$H$111,,$A$149)=$A$255,MATCH(ROW($B$12:$B$111),ROW($B$12:$B$111)),""),ROWS($B$1:H57))),COLUMNS($B$1:H57)),"")</f>
        <v/>
      </c>
      <c r="K314" s="70" t="str" cm="1">
        <f t="array" ref="K314">IFERROR(INDEX($K$12:$M$111,(SMALL(IF(INDEX($K$12:$M$111,,$A$149)=$A$255,MATCH(ROW($K$12:$K$111),ROW($K$12:$K$111)),""),ROWS($B$1:B57))),COLUMNS($B$1:B57)),"")</f>
        <v/>
      </c>
      <c r="L314" s="70" t="str" cm="1">
        <f t="array" ref="L314">IFERROR(INDEX($K$12:$M$111,(SMALL(IF(INDEX($K$12:$M$111,,$A$149)=$A$255,MATCH(ROW($K$12:$K$111),ROW($K$12:$K$111)),""),ROWS($B$1:C57))),COLUMNS($B$1:C57)),"")</f>
        <v/>
      </c>
      <c r="M314" s="70" t="str" cm="1">
        <f t="array" ref="M314">IFERROR(INDEX($K$12:$M$111,(SMALL(IF(INDEX($K$12:$M$111,,$A$149)=$A$255,MATCH(ROW($K$12:$K$111),ROW($K$12:$K$111)),""),ROWS($B$1:D57))),COLUMNS($B$1:D57)),"")</f>
        <v/>
      </c>
      <c r="P314" s="70" t="str" cm="1">
        <f t="array" ref="P314">IFERROR(INDEX($P$12:$R$111,(SMALL(IF(INDEX($P$12:$R$111,,$A$149)=$A$255,MATCH(ROW($P$12:$P$111),ROW($P$12:$P$111)),""),ROWS($B$1:B57))),COLUMNS($B$1:B57)),"")</f>
        <v/>
      </c>
      <c r="Q314" s="70" t="str" cm="1">
        <f t="array" ref="Q314">IFERROR(INDEX($P$12:$R$111,(SMALL(IF(INDEX($P$12:$R$111,,$A$149)=$A$255,MATCH(ROW($P$12:$P$111),ROW($P$12:$P$111)),""),ROWS($B$1:C57))),COLUMNS($B$1:C57)),"")</f>
        <v/>
      </c>
      <c r="R314" s="70" t="str" cm="1">
        <f t="array" ref="R314">IFERROR(INDEX($P$12:$R$111,(SMALL(IF(INDEX($P$12:$R$111,,$A$149)=$A$255,MATCH(ROW($P$12:$P$111),ROW($P$12:$P$111)),""),ROWS($B$1:D57))),COLUMNS($B$1:D57)),"")</f>
        <v/>
      </c>
    </row>
    <row r="315" spans="1:18" x14ac:dyDescent="0.3">
      <c r="A315">
        <v>58</v>
      </c>
      <c r="B315" s="70" t="str" cm="1">
        <f t="array" ref="B315">IFERROR(INDEX($B$12:$H$111,(SMALL(IF(INDEX($B$12:$H$111,,$A$149)=$A$255,MATCH(ROW($B$12:$B$111),ROW($B$12:$B$111)),""),ROWS($B$1:B58))),COLUMNS($B$1:B58)),"")</f>
        <v/>
      </c>
      <c r="C315" s="70" t="str" cm="1">
        <f t="array" ref="C315">IFERROR(INDEX($B$12:$H$111,(SMALL(IF(INDEX($B$12:$H$111,,$A$149)=$A$255,MATCH(ROW($B$12:$B$111),ROW($B$12:$B$111)),""),ROWS($B$1:C58))),COLUMNS($B$1:C58)),"")</f>
        <v/>
      </c>
      <c r="D315" s="70" t="str" cm="1">
        <f t="array" ref="D315">IFERROR(INDEX($B$12:$H$111,(SMALL(IF(INDEX($B$12:$H$111,,$A$149)=$A$255,MATCH(ROW($B$12:$B$111),ROW($B$12:$B$111)),""),ROWS($B$1:D58))),COLUMNS($B$1:D58)),"")</f>
        <v/>
      </c>
      <c r="E315" s="70" t="str" cm="1">
        <f t="array" ref="E315">IFERROR(INDEX($B$12:$H$111,(SMALL(IF(INDEX($B$12:$H$111,,$A$149)=$A$255,MATCH(ROW($B$12:$B$111),ROW($B$12:$B$111)),""),ROWS($B$1:E58))),COLUMNS($B$1:E58)),"")</f>
        <v/>
      </c>
      <c r="F315" s="70" t="str" cm="1">
        <f t="array" ref="F315">IFERROR(INDEX($B$12:$H$111,(SMALL(IF(INDEX($B$12:$H$111,,$A$149)=$A$255,MATCH(ROW($B$12:$B$111),ROW($B$12:$B$111)),""),ROWS($B$1:F58))),COLUMNS($B$1:F58)),"")</f>
        <v/>
      </c>
      <c r="G315" s="70" t="str" cm="1">
        <f t="array" ref="G315">IFERROR(INDEX($B$12:$H$111,(SMALL(IF(INDEX($B$12:$H$111,,$A$149)=$A$255,MATCH(ROW($B$12:$B$111),ROW($B$12:$B$111)),""),ROWS($B$1:G58))),COLUMNS($B$1:G58)),"")</f>
        <v/>
      </c>
      <c r="H315" s="70" t="str" cm="1">
        <f t="array" ref="H315">IFERROR(INDEX($B$12:$H$111,(SMALL(IF(INDEX($B$12:$H$111,,$A$149)=$A$255,MATCH(ROW($B$12:$B$111),ROW($B$12:$B$111)),""),ROWS($B$1:H58))),COLUMNS($B$1:H58)),"")</f>
        <v/>
      </c>
      <c r="K315" s="70" t="str" cm="1">
        <f t="array" ref="K315">IFERROR(INDEX($K$12:$M$111,(SMALL(IF(INDEX($K$12:$M$111,,$A$149)=$A$255,MATCH(ROW($K$12:$K$111),ROW($K$12:$K$111)),""),ROWS($B$1:B58))),COLUMNS($B$1:B58)),"")</f>
        <v/>
      </c>
      <c r="L315" s="70" t="str" cm="1">
        <f t="array" ref="L315">IFERROR(INDEX($K$12:$M$111,(SMALL(IF(INDEX($K$12:$M$111,,$A$149)=$A$255,MATCH(ROW($K$12:$K$111),ROW($K$12:$K$111)),""),ROWS($B$1:C58))),COLUMNS($B$1:C58)),"")</f>
        <v/>
      </c>
      <c r="M315" s="70" t="str" cm="1">
        <f t="array" ref="M315">IFERROR(INDEX($K$12:$M$111,(SMALL(IF(INDEX($K$12:$M$111,,$A$149)=$A$255,MATCH(ROW($K$12:$K$111),ROW($K$12:$K$111)),""),ROWS($B$1:D58))),COLUMNS($B$1:D58)),"")</f>
        <v/>
      </c>
      <c r="P315" s="70" t="str" cm="1">
        <f t="array" ref="P315">IFERROR(INDEX($P$12:$R$111,(SMALL(IF(INDEX($P$12:$R$111,,$A$149)=$A$255,MATCH(ROW($P$12:$P$111),ROW($P$12:$P$111)),""),ROWS($B$1:B58))),COLUMNS($B$1:B58)),"")</f>
        <v/>
      </c>
      <c r="Q315" s="70" t="str" cm="1">
        <f t="array" ref="Q315">IFERROR(INDEX($P$12:$R$111,(SMALL(IF(INDEX($P$12:$R$111,,$A$149)=$A$255,MATCH(ROW($P$12:$P$111),ROW($P$12:$P$111)),""),ROWS($B$1:C58))),COLUMNS($B$1:C58)),"")</f>
        <v/>
      </c>
      <c r="R315" s="70" t="str" cm="1">
        <f t="array" ref="R315">IFERROR(INDEX($P$12:$R$111,(SMALL(IF(INDEX($P$12:$R$111,,$A$149)=$A$255,MATCH(ROW($P$12:$P$111),ROW($P$12:$P$111)),""),ROWS($B$1:D58))),COLUMNS($B$1:D58)),"")</f>
        <v/>
      </c>
    </row>
    <row r="316" spans="1:18" x14ac:dyDescent="0.3">
      <c r="A316">
        <v>59</v>
      </c>
      <c r="B316" s="70" t="str" cm="1">
        <f t="array" ref="B316">IFERROR(INDEX($B$12:$H$111,(SMALL(IF(INDEX($B$12:$H$111,,$A$149)=$A$255,MATCH(ROW($B$12:$B$111),ROW($B$12:$B$111)),""),ROWS($B$1:B59))),COLUMNS($B$1:B59)),"")</f>
        <v/>
      </c>
      <c r="C316" s="70" t="str" cm="1">
        <f t="array" ref="C316">IFERROR(INDEX($B$12:$H$111,(SMALL(IF(INDEX($B$12:$H$111,,$A$149)=$A$255,MATCH(ROW($B$12:$B$111),ROW($B$12:$B$111)),""),ROWS($B$1:C59))),COLUMNS($B$1:C59)),"")</f>
        <v/>
      </c>
      <c r="D316" s="70" t="str" cm="1">
        <f t="array" ref="D316">IFERROR(INDEX($B$12:$H$111,(SMALL(IF(INDEX($B$12:$H$111,,$A$149)=$A$255,MATCH(ROW($B$12:$B$111),ROW($B$12:$B$111)),""),ROWS($B$1:D59))),COLUMNS($B$1:D59)),"")</f>
        <v/>
      </c>
      <c r="E316" s="70" t="str" cm="1">
        <f t="array" ref="E316">IFERROR(INDEX($B$12:$H$111,(SMALL(IF(INDEX($B$12:$H$111,,$A$149)=$A$255,MATCH(ROW($B$12:$B$111),ROW($B$12:$B$111)),""),ROWS($B$1:E59))),COLUMNS($B$1:E59)),"")</f>
        <v/>
      </c>
      <c r="F316" s="70" t="str" cm="1">
        <f t="array" ref="F316">IFERROR(INDEX($B$12:$H$111,(SMALL(IF(INDEX($B$12:$H$111,,$A$149)=$A$255,MATCH(ROW($B$12:$B$111),ROW($B$12:$B$111)),""),ROWS($B$1:F59))),COLUMNS($B$1:F59)),"")</f>
        <v/>
      </c>
      <c r="G316" s="70" t="str" cm="1">
        <f t="array" ref="G316">IFERROR(INDEX($B$12:$H$111,(SMALL(IF(INDEX($B$12:$H$111,,$A$149)=$A$255,MATCH(ROW($B$12:$B$111),ROW($B$12:$B$111)),""),ROWS($B$1:G59))),COLUMNS($B$1:G59)),"")</f>
        <v/>
      </c>
      <c r="H316" s="70" t="str" cm="1">
        <f t="array" ref="H316">IFERROR(INDEX($B$12:$H$111,(SMALL(IF(INDEX($B$12:$H$111,,$A$149)=$A$255,MATCH(ROW($B$12:$B$111),ROW($B$12:$B$111)),""),ROWS($B$1:H59))),COLUMNS($B$1:H59)),"")</f>
        <v/>
      </c>
      <c r="K316" s="70" t="str" cm="1">
        <f t="array" ref="K316">IFERROR(INDEX($K$12:$M$111,(SMALL(IF(INDEX($K$12:$M$111,,$A$149)=$A$255,MATCH(ROW($K$12:$K$111),ROW($K$12:$K$111)),""),ROWS($B$1:B59))),COLUMNS($B$1:B59)),"")</f>
        <v/>
      </c>
      <c r="L316" s="70" t="str" cm="1">
        <f t="array" ref="L316">IFERROR(INDEX($K$12:$M$111,(SMALL(IF(INDEX($K$12:$M$111,,$A$149)=$A$255,MATCH(ROW($K$12:$K$111),ROW($K$12:$K$111)),""),ROWS($B$1:C59))),COLUMNS($B$1:C59)),"")</f>
        <v/>
      </c>
      <c r="M316" s="70" t="str" cm="1">
        <f t="array" ref="M316">IFERROR(INDEX($K$12:$M$111,(SMALL(IF(INDEX($K$12:$M$111,,$A$149)=$A$255,MATCH(ROW($K$12:$K$111),ROW($K$12:$K$111)),""),ROWS($B$1:D59))),COLUMNS($B$1:D59)),"")</f>
        <v/>
      </c>
      <c r="P316" s="70" t="str" cm="1">
        <f t="array" ref="P316">IFERROR(INDEX($P$12:$R$111,(SMALL(IF(INDEX($P$12:$R$111,,$A$149)=$A$255,MATCH(ROW($P$12:$P$111),ROW($P$12:$P$111)),""),ROWS($B$1:B59))),COLUMNS($B$1:B59)),"")</f>
        <v/>
      </c>
      <c r="Q316" s="70" t="str" cm="1">
        <f t="array" ref="Q316">IFERROR(INDEX($P$12:$R$111,(SMALL(IF(INDEX($P$12:$R$111,,$A$149)=$A$255,MATCH(ROW($P$12:$P$111),ROW($P$12:$P$111)),""),ROWS($B$1:C59))),COLUMNS($B$1:C59)),"")</f>
        <v/>
      </c>
      <c r="R316" s="70" t="str" cm="1">
        <f t="array" ref="R316">IFERROR(INDEX($P$12:$R$111,(SMALL(IF(INDEX($P$12:$R$111,,$A$149)=$A$255,MATCH(ROW($P$12:$P$111),ROW($P$12:$P$111)),""),ROWS($B$1:D59))),COLUMNS($B$1:D59)),"")</f>
        <v/>
      </c>
    </row>
    <row r="317" spans="1:18" x14ac:dyDescent="0.3">
      <c r="A317">
        <v>60</v>
      </c>
      <c r="B317" s="70" t="str" cm="1">
        <f t="array" ref="B317">IFERROR(INDEX($B$12:$H$111,(SMALL(IF(INDEX($B$12:$H$111,,$A$149)=$A$255,MATCH(ROW($B$12:$B$111),ROW($B$12:$B$111)),""),ROWS($B$1:B60))),COLUMNS($B$1:B60)),"")</f>
        <v/>
      </c>
      <c r="C317" s="70" t="str" cm="1">
        <f t="array" ref="C317">IFERROR(INDEX($B$12:$H$111,(SMALL(IF(INDEX($B$12:$H$111,,$A$149)=$A$255,MATCH(ROW($B$12:$B$111),ROW($B$12:$B$111)),""),ROWS($B$1:C60))),COLUMNS($B$1:C60)),"")</f>
        <v/>
      </c>
      <c r="D317" s="70" t="str" cm="1">
        <f t="array" ref="D317">IFERROR(INDEX($B$12:$H$111,(SMALL(IF(INDEX($B$12:$H$111,,$A$149)=$A$255,MATCH(ROW($B$12:$B$111),ROW($B$12:$B$111)),""),ROWS($B$1:D60))),COLUMNS($B$1:D60)),"")</f>
        <v/>
      </c>
      <c r="E317" s="70" t="str" cm="1">
        <f t="array" ref="E317">IFERROR(INDEX($B$12:$H$111,(SMALL(IF(INDEX($B$12:$H$111,,$A$149)=$A$255,MATCH(ROW($B$12:$B$111),ROW($B$12:$B$111)),""),ROWS($B$1:E60))),COLUMNS($B$1:E60)),"")</f>
        <v/>
      </c>
      <c r="F317" s="70" t="str" cm="1">
        <f t="array" ref="F317">IFERROR(INDEX($B$12:$H$111,(SMALL(IF(INDEX($B$12:$H$111,,$A$149)=$A$255,MATCH(ROW($B$12:$B$111),ROW($B$12:$B$111)),""),ROWS($B$1:F60))),COLUMNS($B$1:F60)),"")</f>
        <v/>
      </c>
      <c r="G317" s="70" t="str" cm="1">
        <f t="array" ref="G317">IFERROR(INDEX($B$12:$H$111,(SMALL(IF(INDEX($B$12:$H$111,,$A$149)=$A$255,MATCH(ROW($B$12:$B$111),ROW($B$12:$B$111)),""),ROWS($B$1:G60))),COLUMNS($B$1:G60)),"")</f>
        <v/>
      </c>
      <c r="H317" s="70" t="str" cm="1">
        <f t="array" ref="H317">IFERROR(INDEX($B$12:$H$111,(SMALL(IF(INDEX($B$12:$H$111,,$A$149)=$A$255,MATCH(ROW($B$12:$B$111),ROW($B$12:$B$111)),""),ROWS($B$1:H60))),COLUMNS($B$1:H60)),"")</f>
        <v/>
      </c>
      <c r="K317" s="70" t="str" cm="1">
        <f t="array" ref="K317">IFERROR(INDEX($K$12:$M$111,(SMALL(IF(INDEX($K$12:$M$111,,$A$149)=$A$255,MATCH(ROW($K$12:$K$111),ROW($K$12:$K$111)),""),ROWS($B$1:B60))),COLUMNS($B$1:B60)),"")</f>
        <v/>
      </c>
      <c r="L317" s="70" t="str" cm="1">
        <f t="array" ref="L317">IFERROR(INDEX($K$12:$M$111,(SMALL(IF(INDEX($K$12:$M$111,,$A$149)=$A$255,MATCH(ROW($K$12:$K$111),ROW($K$12:$K$111)),""),ROWS($B$1:C60))),COLUMNS($B$1:C60)),"")</f>
        <v/>
      </c>
      <c r="M317" s="70" t="str" cm="1">
        <f t="array" ref="M317">IFERROR(INDEX($K$12:$M$111,(SMALL(IF(INDEX($K$12:$M$111,,$A$149)=$A$255,MATCH(ROW($K$12:$K$111),ROW($K$12:$K$111)),""),ROWS($B$1:D60))),COLUMNS($B$1:D60)),"")</f>
        <v/>
      </c>
      <c r="P317" s="70" t="str" cm="1">
        <f t="array" ref="P317">IFERROR(INDEX($P$12:$R$111,(SMALL(IF(INDEX($P$12:$R$111,,$A$149)=$A$255,MATCH(ROW($P$12:$P$111),ROW($P$12:$P$111)),""),ROWS($B$1:B60))),COLUMNS($B$1:B60)),"")</f>
        <v/>
      </c>
      <c r="Q317" s="70" t="str" cm="1">
        <f t="array" ref="Q317">IFERROR(INDEX($P$12:$R$111,(SMALL(IF(INDEX($P$12:$R$111,,$A$149)=$A$255,MATCH(ROW($P$12:$P$111),ROW($P$12:$P$111)),""),ROWS($B$1:C60))),COLUMNS($B$1:C60)),"")</f>
        <v/>
      </c>
      <c r="R317" s="70" t="str" cm="1">
        <f t="array" ref="R317">IFERROR(INDEX($P$12:$R$111,(SMALL(IF(INDEX($P$12:$R$111,,$A$149)=$A$255,MATCH(ROW($P$12:$P$111),ROW($P$12:$P$111)),""),ROWS($B$1:D60))),COLUMNS($B$1:D60)),"")</f>
        <v/>
      </c>
    </row>
    <row r="318" spans="1:18" x14ac:dyDescent="0.3">
      <c r="A318">
        <v>61</v>
      </c>
      <c r="B318" s="70" t="str" cm="1">
        <f t="array" ref="B318">IFERROR(INDEX($B$12:$H$111,(SMALL(IF(INDEX($B$12:$H$111,,$A$149)=$A$255,MATCH(ROW($B$12:$B$111),ROW($B$12:$B$111)),""),ROWS($B$1:B61))),COLUMNS($B$1:B61)),"")</f>
        <v/>
      </c>
      <c r="C318" s="70" t="str" cm="1">
        <f t="array" ref="C318">IFERROR(INDEX($B$12:$H$111,(SMALL(IF(INDEX($B$12:$H$111,,$A$149)=$A$255,MATCH(ROW($B$12:$B$111),ROW($B$12:$B$111)),""),ROWS($B$1:C61))),COLUMNS($B$1:C61)),"")</f>
        <v/>
      </c>
      <c r="D318" s="70" t="str" cm="1">
        <f t="array" ref="D318">IFERROR(INDEX($B$12:$H$111,(SMALL(IF(INDEX($B$12:$H$111,,$A$149)=$A$255,MATCH(ROW($B$12:$B$111),ROW($B$12:$B$111)),""),ROWS($B$1:D61))),COLUMNS($B$1:D61)),"")</f>
        <v/>
      </c>
      <c r="E318" s="70" t="str" cm="1">
        <f t="array" ref="E318">IFERROR(INDEX($B$12:$H$111,(SMALL(IF(INDEX($B$12:$H$111,,$A$149)=$A$255,MATCH(ROW($B$12:$B$111),ROW($B$12:$B$111)),""),ROWS($B$1:E61))),COLUMNS($B$1:E61)),"")</f>
        <v/>
      </c>
      <c r="F318" s="70" t="str" cm="1">
        <f t="array" ref="F318">IFERROR(INDEX($B$12:$H$111,(SMALL(IF(INDEX($B$12:$H$111,,$A$149)=$A$255,MATCH(ROW($B$12:$B$111),ROW($B$12:$B$111)),""),ROWS($B$1:F61))),COLUMNS($B$1:F61)),"")</f>
        <v/>
      </c>
      <c r="G318" s="70" t="str" cm="1">
        <f t="array" ref="G318">IFERROR(INDEX($B$12:$H$111,(SMALL(IF(INDEX($B$12:$H$111,,$A$149)=$A$255,MATCH(ROW($B$12:$B$111),ROW($B$12:$B$111)),""),ROWS($B$1:G61))),COLUMNS($B$1:G61)),"")</f>
        <v/>
      </c>
      <c r="H318" s="70" t="str" cm="1">
        <f t="array" ref="H318">IFERROR(INDEX($B$12:$H$111,(SMALL(IF(INDEX($B$12:$H$111,,$A$149)=$A$255,MATCH(ROW($B$12:$B$111),ROW($B$12:$B$111)),""),ROWS($B$1:H61))),COLUMNS($B$1:H61)),"")</f>
        <v/>
      </c>
      <c r="K318" s="70" t="str" cm="1">
        <f t="array" ref="K318">IFERROR(INDEX($K$12:$M$111,(SMALL(IF(INDEX($K$12:$M$111,,$A$149)=$A$255,MATCH(ROW($K$12:$K$111),ROW($K$12:$K$111)),""),ROWS($B$1:B61))),COLUMNS($B$1:B61)),"")</f>
        <v/>
      </c>
      <c r="L318" s="70" t="str" cm="1">
        <f t="array" ref="L318">IFERROR(INDEX($K$12:$M$111,(SMALL(IF(INDEX($K$12:$M$111,,$A$149)=$A$255,MATCH(ROW($K$12:$K$111),ROW($K$12:$K$111)),""),ROWS($B$1:C61))),COLUMNS($B$1:C61)),"")</f>
        <v/>
      </c>
      <c r="M318" s="70" t="str" cm="1">
        <f t="array" ref="M318">IFERROR(INDEX($K$12:$M$111,(SMALL(IF(INDEX($K$12:$M$111,,$A$149)=$A$255,MATCH(ROW($K$12:$K$111),ROW($K$12:$K$111)),""),ROWS($B$1:D61))),COLUMNS($B$1:D61)),"")</f>
        <v/>
      </c>
      <c r="P318" s="70" t="str" cm="1">
        <f t="array" ref="P318">IFERROR(INDEX($P$12:$R$111,(SMALL(IF(INDEX($P$12:$R$111,,$A$149)=$A$255,MATCH(ROW($P$12:$P$111),ROW($P$12:$P$111)),""),ROWS($B$1:B61))),COLUMNS($B$1:B61)),"")</f>
        <v/>
      </c>
      <c r="Q318" s="70" t="str" cm="1">
        <f t="array" ref="Q318">IFERROR(INDEX($P$12:$R$111,(SMALL(IF(INDEX($P$12:$R$111,,$A$149)=$A$255,MATCH(ROW($P$12:$P$111),ROW($P$12:$P$111)),""),ROWS($B$1:C61))),COLUMNS($B$1:C61)),"")</f>
        <v/>
      </c>
      <c r="R318" s="70" t="str" cm="1">
        <f t="array" ref="R318">IFERROR(INDEX($P$12:$R$111,(SMALL(IF(INDEX($P$12:$R$111,,$A$149)=$A$255,MATCH(ROW($P$12:$P$111),ROW($P$12:$P$111)),""),ROWS($B$1:D61))),COLUMNS($B$1:D61)),"")</f>
        <v/>
      </c>
    </row>
    <row r="319" spans="1:18" x14ac:dyDescent="0.3">
      <c r="A319">
        <v>62</v>
      </c>
      <c r="B319" s="70" t="str" cm="1">
        <f t="array" ref="B319">IFERROR(INDEX($B$12:$H$111,(SMALL(IF(INDEX($B$12:$H$111,,$A$149)=$A$255,MATCH(ROW($B$12:$B$111),ROW($B$12:$B$111)),""),ROWS($B$1:B62))),COLUMNS($B$1:B62)),"")</f>
        <v/>
      </c>
      <c r="C319" s="70" t="str" cm="1">
        <f t="array" ref="C319">IFERROR(INDEX($B$12:$H$111,(SMALL(IF(INDEX($B$12:$H$111,,$A$149)=$A$255,MATCH(ROW($B$12:$B$111),ROW($B$12:$B$111)),""),ROWS($B$1:C62))),COLUMNS($B$1:C62)),"")</f>
        <v/>
      </c>
      <c r="D319" s="70" t="str" cm="1">
        <f t="array" ref="D319">IFERROR(INDEX($B$12:$H$111,(SMALL(IF(INDEX($B$12:$H$111,,$A$149)=$A$255,MATCH(ROW($B$12:$B$111),ROW($B$12:$B$111)),""),ROWS($B$1:D62))),COLUMNS($B$1:D62)),"")</f>
        <v/>
      </c>
      <c r="E319" s="70" t="str" cm="1">
        <f t="array" ref="E319">IFERROR(INDEX($B$12:$H$111,(SMALL(IF(INDEX($B$12:$H$111,,$A$149)=$A$255,MATCH(ROW($B$12:$B$111),ROW($B$12:$B$111)),""),ROWS($B$1:E62))),COLUMNS($B$1:E62)),"")</f>
        <v/>
      </c>
      <c r="F319" s="70" t="str" cm="1">
        <f t="array" ref="F319">IFERROR(INDEX($B$12:$H$111,(SMALL(IF(INDEX($B$12:$H$111,,$A$149)=$A$255,MATCH(ROW($B$12:$B$111),ROW($B$12:$B$111)),""),ROWS($B$1:F62))),COLUMNS($B$1:F62)),"")</f>
        <v/>
      </c>
      <c r="G319" s="70" t="str" cm="1">
        <f t="array" ref="G319">IFERROR(INDEX($B$12:$H$111,(SMALL(IF(INDEX($B$12:$H$111,,$A$149)=$A$255,MATCH(ROW($B$12:$B$111),ROW($B$12:$B$111)),""),ROWS($B$1:G62))),COLUMNS($B$1:G62)),"")</f>
        <v/>
      </c>
      <c r="H319" s="70" t="str" cm="1">
        <f t="array" ref="H319">IFERROR(INDEX($B$12:$H$111,(SMALL(IF(INDEX($B$12:$H$111,,$A$149)=$A$255,MATCH(ROW($B$12:$B$111),ROW($B$12:$B$111)),""),ROWS($B$1:H62))),COLUMNS($B$1:H62)),"")</f>
        <v/>
      </c>
      <c r="K319" s="70" t="str" cm="1">
        <f t="array" ref="K319">IFERROR(INDEX($K$12:$M$111,(SMALL(IF(INDEX($K$12:$M$111,,$A$149)=$A$255,MATCH(ROW($K$12:$K$111),ROW($K$12:$K$111)),""),ROWS($B$1:B62))),COLUMNS($B$1:B62)),"")</f>
        <v/>
      </c>
      <c r="L319" s="70" t="str" cm="1">
        <f t="array" ref="L319">IFERROR(INDEX($K$12:$M$111,(SMALL(IF(INDEX($K$12:$M$111,,$A$149)=$A$255,MATCH(ROW($K$12:$K$111),ROW($K$12:$K$111)),""),ROWS($B$1:C62))),COLUMNS($B$1:C62)),"")</f>
        <v/>
      </c>
      <c r="M319" s="70" t="str" cm="1">
        <f t="array" ref="M319">IFERROR(INDEX($K$12:$M$111,(SMALL(IF(INDEX($K$12:$M$111,,$A$149)=$A$255,MATCH(ROW($K$12:$K$111),ROW($K$12:$K$111)),""),ROWS($B$1:D62))),COLUMNS($B$1:D62)),"")</f>
        <v/>
      </c>
      <c r="P319" s="70" t="str" cm="1">
        <f t="array" ref="P319">IFERROR(INDEX($P$12:$R$111,(SMALL(IF(INDEX($P$12:$R$111,,$A$149)=$A$255,MATCH(ROW($P$12:$P$111),ROW($P$12:$P$111)),""),ROWS($B$1:B62))),COLUMNS($B$1:B62)),"")</f>
        <v/>
      </c>
      <c r="Q319" s="70" t="str" cm="1">
        <f t="array" ref="Q319">IFERROR(INDEX($P$12:$R$111,(SMALL(IF(INDEX($P$12:$R$111,,$A$149)=$A$255,MATCH(ROW($P$12:$P$111),ROW($P$12:$P$111)),""),ROWS($B$1:C62))),COLUMNS($B$1:C62)),"")</f>
        <v/>
      </c>
      <c r="R319" s="70" t="str" cm="1">
        <f t="array" ref="R319">IFERROR(INDEX($P$12:$R$111,(SMALL(IF(INDEX($P$12:$R$111,,$A$149)=$A$255,MATCH(ROW($P$12:$P$111),ROW($P$12:$P$111)),""),ROWS($B$1:D62))),COLUMNS($B$1:D62)),"")</f>
        <v/>
      </c>
    </row>
    <row r="320" spans="1:18" x14ac:dyDescent="0.3">
      <c r="A320">
        <v>63</v>
      </c>
      <c r="B320" s="70" t="str" cm="1">
        <f t="array" ref="B320">IFERROR(INDEX($B$12:$H$111,(SMALL(IF(INDEX($B$12:$H$111,,$A$149)=$A$255,MATCH(ROW($B$12:$B$111),ROW($B$12:$B$111)),""),ROWS($B$1:B63))),COLUMNS($B$1:B63)),"")</f>
        <v/>
      </c>
      <c r="C320" s="70" t="str" cm="1">
        <f t="array" ref="C320">IFERROR(INDEX($B$12:$H$111,(SMALL(IF(INDEX($B$12:$H$111,,$A$149)=$A$255,MATCH(ROW($B$12:$B$111),ROW($B$12:$B$111)),""),ROWS($B$1:C63))),COLUMNS($B$1:C63)),"")</f>
        <v/>
      </c>
      <c r="D320" s="70" t="str" cm="1">
        <f t="array" ref="D320">IFERROR(INDEX($B$12:$H$111,(SMALL(IF(INDEX($B$12:$H$111,,$A$149)=$A$255,MATCH(ROW($B$12:$B$111),ROW($B$12:$B$111)),""),ROWS($B$1:D63))),COLUMNS($B$1:D63)),"")</f>
        <v/>
      </c>
      <c r="E320" s="70" t="str" cm="1">
        <f t="array" ref="E320">IFERROR(INDEX($B$12:$H$111,(SMALL(IF(INDEX($B$12:$H$111,,$A$149)=$A$255,MATCH(ROW($B$12:$B$111),ROW($B$12:$B$111)),""),ROWS($B$1:E63))),COLUMNS($B$1:E63)),"")</f>
        <v/>
      </c>
      <c r="F320" s="70" t="str" cm="1">
        <f t="array" ref="F320">IFERROR(INDEX($B$12:$H$111,(SMALL(IF(INDEX($B$12:$H$111,,$A$149)=$A$255,MATCH(ROW($B$12:$B$111),ROW($B$12:$B$111)),""),ROWS($B$1:F63))),COLUMNS($B$1:F63)),"")</f>
        <v/>
      </c>
      <c r="G320" s="70" t="str" cm="1">
        <f t="array" ref="G320">IFERROR(INDEX($B$12:$H$111,(SMALL(IF(INDEX($B$12:$H$111,,$A$149)=$A$255,MATCH(ROW($B$12:$B$111),ROW($B$12:$B$111)),""),ROWS($B$1:G63))),COLUMNS($B$1:G63)),"")</f>
        <v/>
      </c>
      <c r="H320" s="70" t="str" cm="1">
        <f t="array" ref="H320">IFERROR(INDEX($B$12:$H$111,(SMALL(IF(INDEX($B$12:$H$111,,$A$149)=$A$255,MATCH(ROW($B$12:$B$111),ROW($B$12:$B$111)),""),ROWS($B$1:H63))),COLUMNS($B$1:H63)),"")</f>
        <v/>
      </c>
      <c r="K320" s="70" t="str" cm="1">
        <f t="array" ref="K320">IFERROR(INDEX($K$12:$M$111,(SMALL(IF(INDEX($K$12:$M$111,,$A$149)=$A$255,MATCH(ROW($K$12:$K$111),ROW($K$12:$K$111)),""),ROWS($B$1:B63))),COLUMNS($B$1:B63)),"")</f>
        <v/>
      </c>
      <c r="L320" s="70" t="str" cm="1">
        <f t="array" ref="L320">IFERROR(INDEX($K$12:$M$111,(SMALL(IF(INDEX($K$12:$M$111,,$A$149)=$A$255,MATCH(ROW($K$12:$K$111),ROW($K$12:$K$111)),""),ROWS($B$1:C63))),COLUMNS($B$1:C63)),"")</f>
        <v/>
      </c>
      <c r="M320" s="70" t="str" cm="1">
        <f t="array" ref="M320">IFERROR(INDEX($K$12:$M$111,(SMALL(IF(INDEX($K$12:$M$111,,$A$149)=$A$255,MATCH(ROW($K$12:$K$111),ROW($K$12:$K$111)),""),ROWS($B$1:D63))),COLUMNS($B$1:D63)),"")</f>
        <v/>
      </c>
      <c r="P320" s="70" t="str" cm="1">
        <f t="array" ref="P320">IFERROR(INDEX($P$12:$R$111,(SMALL(IF(INDEX($P$12:$R$111,,$A$149)=$A$255,MATCH(ROW($P$12:$P$111),ROW($P$12:$P$111)),""),ROWS($B$1:B63))),COLUMNS($B$1:B63)),"")</f>
        <v/>
      </c>
      <c r="Q320" s="70" t="str" cm="1">
        <f t="array" ref="Q320">IFERROR(INDEX($P$12:$R$111,(SMALL(IF(INDEX($P$12:$R$111,,$A$149)=$A$255,MATCH(ROW($P$12:$P$111),ROW($P$12:$P$111)),""),ROWS($B$1:C63))),COLUMNS($B$1:C63)),"")</f>
        <v/>
      </c>
      <c r="R320" s="70" t="str" cm="1">
        <f t="array" ref="R320">IFERROR(INDEX($P$12:$R$111,(SMALL(IF(INDEX($P$12:$R$111,,$A$149)=$A$255,MATCH(ROW($P$12:$P$111),ROW($P$12:$P$111)),""),ROWS($B$1:D63))),COLUMNS($B$1:D63)),"")</f>
        <v/>
      </c>
    </row>
    <row r="321" spans="1:18" x14ac:dyDescent="0.3">
      <c r="A321">
        <v>64</v>
      </c>
      <c r="B321" s="70" t="str" cm="1">
        <f t="array" ref="B321">IFERROR(INDEX($B$12:$H$111,(SMALL(IF(INDEX($B$12:$H$111,,$A$149)=$A$255,MATCH(ROW($B$12:$B$111),ROW($B$12:$B$111)),""),ROWS($B$1:B64))),COLUMNS($B$1:B64)),"")</f>
        <v/>
      </c>
      <c r="C321" s="70" t="str" cm="1">
        <f t="array" ref="C321">IFERROR(INDEX($B$12:$H$111,(SMALL(IF(INDEX($B$12:$H$111,,$A$149)=$A$255,MATCH(ROW($B$12:$B$111),ROW($B$12:$B$111)),""),ROWS($B$1:C64))),COLUMNS($B$1:C64)),"")</f>
        <v/>
      </c>
      <c r="D321" s="70" t="str" cm="1">
        <f t="array" ref="D321">IFERROR(INDEX($B$12:$H$111,(SMALL(IF(INDEX($B$12:$H$111,,$A$149)=$A$255,MATCH(ROW($B$12:$B$111),ROW($B$12:$B$111)),""),ROWS($B$1:D64))),COLUMNS($B$1:D64)),"")</f>
        <v/>
      </c>
      <c r="E321" s="70" t="str" cm="1">
        <f t="array" ref="E321">IFERROR(INDEX($B$12:$H$111,(SMALL(IF(INDEX($B$12:$H$111,,$A$149)=$A$255,MATCH(ROW($B$12:$B$111),ROW($B$12:$B$111)),""),ROWS($B$1:E64))),COLUMNS($B$1:E64)),"")</f>
        <v/>
      </c>
      <c r="F321" s="70" t="str" cm="1">
        <f t="array" ref="F321">IFERROR(INDEX($B$12:$H$111,(SMALL(IF(INDEX($B$12:$H$111,,$A$149)=$A$255,MATCH(ROW($B$12:$B$111),ROW($B$12:$B$111)),""),ROWS($B$1:F64))),COLUMNS($B$1:F64)),"")</f>
        <v/>
      </c>
      <c r="G321" s="70" t="str" cm="1">
        <f t="array" ref="G321">IFERROR(INDEX($B$12:$H$111,(SMALL(IF(INDEX($B$12:$H$111,,$A$149)=$A$255,MATCH(ROW($B$12:$B$111),ROW($B$12:$B$111)),""),ROWS($B$1:G64))),COLUMNS($B$1:G64)),"")</f>
        <v/>
      </c>
      <c r="H321" s="70" t="str" cm="1">
        <f t="array" ref="H321">IFERROR(INDEX($B$12:$H$111,(SMALL(IF(INDEX($B$12:$H$111,,$A$149)=$A$255,MATCH(ROW($B$12:$B$111),ROW($B$12:$B$111)),""),ROWS($B$1:H64))),COLUMNS($B$1:H64)),"")</f>
        <v/>
      </c>
      <c r="K321" s="70" t="str" cm="1">
        <f t="array" ref="K321">IFERROR(INDEX($K$12:$M$111,(SMALL(IF(INDEX($K$12:$M$111,,$A$149)=$A$255,MATCH(ROW($K$12:$K$111),ROW($K$12:$K$111)),""),ROWS($B$1:B64))),COLUMNS($B$1:B64)),"")</f>
        <v/>
      </c>
      <c r="L321" s="70" t="str" cm="1">
        <f t="array" ref="L321">IFERROR(INDEX($K$12:$M$111,(SMALL(IF(INDEX($K$12:$M$111,,$A$149)=$A$255,MATCH(ROW($K$12:$K$111),ROW($K$12:$K$111)),""),ROWS($B$1:C64))),COLUMNS($B$1:C64)),"")</f>
        <v/>
      </c>
      <c r="M321" s="70" t="str" cm="1">
        <f t="array" ref="M321">IFERROR(INDEX($K$12:$M$111,(SMALL(IF(INDEX($K$12:$M$111,,$A$149)=$A$255,MATCH(ROW($K$12:$K$111),ROW($K$12:$K$111)),""),ROWS($B$1:D64))),COLUMNS($B$1:D64)),"")</f>
        <v/>
      </c>
      <c r="P321" s="70" t="str" cm="1">
        <f t="array" ref="P321">IFERROR(INDEX($P$12:$R$111,(SMALL(IF(INDEX($P$12:$R$111,,$A$149)=$A$255,MATCH(ROW($P$12:$P$111),ROW($P$12:$P$111)),""),ROWS($B$1:B64))),COLUMNS($B$1:B64)),"")</f>
        <v/>
      </c>
      <c r="Q321" s="70" t="str" cm="1">
        <f t="array" ref="Q321">IFERROR(INDEX($P$12:$R$111,(SMALL(IF(INDEX($P$12:$R$111,,$A$149)=$A$255,MATCH(ROW($P$12:$P$111),ROW($P$12:$P$111)),""),ROWS($B$1:C64))),COLUMNS($B$1:C64)),"")</f>
        <v/>
      </c>
      <c r="R321" s="70" t="str" cm="1">
        <f t="array" ref="R321">IFERROR(INDEX($P$12:$R$111,(SMALL(IF(INDEX($P$12:$R$111,,$A$149)=$A$255,MATCH(ROW($P$12:$P$111),ROW($P$12:$P$111)),""),ROWS($B$1:D64))),COLUMNS($B$1:D64)),"")</f>
        <v/>
      </c>
    </row>
    <row r="322" spans="1:18" x14ac:dyDescent="0.3">
      <c r="A322">
        <v>65</v>
      </c>
      <c r="B322" s="70" t="str" cm="1">
        <f t="array" ref="B322">IFERROR(INDEX($B$12:$H$111,(SMALL(IF(INDEX($B$12:$H$111,,$A$149)=$A$255,MATCH(ROW($B$12:$B$111),ROW($B$12:$B$111)),""),ROWS($B$1:B65))),COLUMNS($B$1:B65)),"")</f>
        <v/>
      </c>
      <c r="C322" s="70" t="str" cm="1">
        <f t="array" ref="C322">IFERROR(INDEX($B$12:$H$111,(SMALL(IF(INDEX($B$12:$H$111,,$A$149)=$A$255,MATCH(ROW($B$12:$B$111),ROW($B$12:$B$111)),""),ROWS($B$1:C65))),COLUMNS($B$1:C65)),"")</f>
        <v/>
      </c>
      <c r="D322" s="70" t="str" cm="1">
        <f t="array" ref="D322">IFERROR(INDEX($B$12:$H$111,(SMALL(IF(INDEX($B$12:$H$111,,$A$149)=$A$255,MATCH(ROW($B$12:$B$111),ROW($B$12:$B$111)),""),ROWS($B$1:D65))),COLUMNS($B$1:D65)),"")</f>
        <v/>
      </c>
      <c r="E322" s="70" t="str" cm="1">
        <f t="array" ref="E322">IFERROR(INDEX($B$12:$H$111,(SMALL(IF(INDEX($B$12:$H$111,,$A$149)=$A$255,MATCH(ROW($B$12:$B$111),ROW($B$12:$B$111)),""),ROWS($B$1:E65))),COLUMNS($B$1:E65)),"")</f>
        <v/>
      </c>
      <c r="F322" s="70" t="str" cm="1">
        <f t="array" ref="F322">IFERROR(INDEX($B$12:$H$111,(SMALL(IF(INDEX($B$12:$H$111,,$A$149)=$A$255,MATCH(ROW($B$12:$B$111),ROW($B$12:$B$111)),""),ROWS($B$1:F65))),COLUMNS($B$1:F65)),"")</f>
        <v/>
      </c>
      <c r="G322" s="70" t="str" cm="1">
        <f t="array" ref="G322">IFERROR(INDEX($B$12:$H$111,(SMALL(IF(INDEX($B$12:$H$111,,$A$149)=$A$255,MATCH(ROW($B$12:$B$111),ROW($B$12:$B$111)),""),ROWS($B$1:G65))),COLUMNS($B$1:G65)),"")</f>
        <v/>
      </c>
      <c r="H322" s="70" t="str" cm="1">
        <f t="array" ref="H322">IFERROR(INDEX($B$12:$H$111,(SMALL(IF(INDEX($B$12:$H$111,,$A$149)=$A$255,MATCH(ROW($B$12:$B$111),ROW($B$12:$B$111)),""),ROWS($B$1:H65))),COLUMNS($B$1:H65)),"")</f>
        <v/>
      </c>
      <c r="K322" s="70" t="str" cm="1">
        <f t="array" ref="K322">IFERROR(INDEX($K$12:$M$111,(SMALL(IF(INDEX($K$12:$M$111,,$A$149)=$A$255,MATCH(ROW($K$12:$K$111),ROW($K$12:$K$111)),""),ROWS($B$1:B65))),COLUMNS($B$1:B65)),"")</f>
        <v/>
      </c>
      <c r="L322" s="70" t="str" cm="1">
        <f t="array" ref="L322">IFERROR(INDEX($K$12:$M$111,(SMALL(IF(INDEX($K$12:$M$111,,$A$149)=$A$255,MATCH(ROW($K$12:$K$111),ROW($K$12:$K$111)),""),ROWS($B$1:C65))),COLUMNS($B$1:C65)),"")</f>
        <v/>
      </c>
      <c r="M322" s="70" t="str" cm="1">
        <f t="array" ref="M322">IFERROR(INDEX($K$12:$M$111,(SMALL(IF(INDEX($K$12:$M$111,,$A$149)=$A$255,MATCH(ROW($K$12:$K$111),ROW($K$12:$K$111)),""),ROWS($B$1:D65))),COLUMNS($B$1:D65)),"")</f>
        <v/>
      </c>
      <c r="P322" s="70" t="str" cm="1">
        <f t="array" ref="P322">IFERROR(INDEX($P$12:$R$111,(SMALL(IF(INDEX($P$12:$R$111,,$A$149)=$A$255,MATCH(ROW($P$12:$P$111),ROW($P$12:$P$111)),""),ROWS($B$1:B65))),COLUMNS($B$1:B65)),"")</f>
        <v/>
      </c>
      <c r="Q322" s="70" t="str" cm="1">
        <f t="array" ref="Q322">IFERROR(INDEX($P$12:$R$111,(SMALL(IF(INDEX($P$12:$R$111,,$A$149)=$A$255,MATCH(ROW($P$12:$P$111),ROW($P$12:$P$111)),""),ROWS($B$1:C65))),COLUMNS($B$1:C65)),"")</f>
        <v/>
      </c>
      <c r="R322" s="70" t="str" cm="1">
        <f t="array" ref="R322">IFERROR(INDEX($P$12:$R$111,(SMALL(IF(INDEX($P$12:$R$111,,$A$149)=$A$255,MATCH(ROW($P$12:$P$111),ROW($P$12:$P$111)),""),ROWS($B$1:D65))),COLUMNS($B$1:D65)),"")</f>
        <v/>
      </c>
    </row>
    <row r="323" spans="1:18" x14ac:dyDescent="0.3">
      <c r="A323">
        <v>66</v>
      </c>
      <c r="B323" s="70" t="str" cm="1">
        <f t="array" ref="B323">IFERROR(INDEX($B$12:$H$111,(SMALL(IF(INDEX($B$12:$H$111,,$A$149)=$A$255,MATCH(ROW($B$12:$B$111),ROW($B$12:$B$111)),""),ROWS($B$1:B66))),COLUMNS($B$1:B66)),"")</f>
        <v/>
      </c>
      <c r="C323" s="70" t="str" cm="1">
        <f t="array" ref="C323">IFERROR(INDEX($B$12:$H$111,(SMALL(IF(INDEX($B$12:$H$111,,$A$149)=$A$255,MATCH(ROW($B$12:$B$111),ROW($B$12:$B$111)),""),ROWS($B$1:C66))),COLUMNS($B$1:C66)),"")</f>
        <v/>
      </c>
      <c r="D323" s="70" t="str" cm="1">
        <f t="array" ref="D323">IFERROR(INDEX($B$12:$H$111,(SMALL(IF(INDEX($B$12:$H$111,,$A$149)=$A$255,MATCH(ROW($B$12:$B$111),ROW($B$12:$B$111)),""),ROWS($B$1:D66))),COLUMNS($B$1:D66)),"")</f>
        <v/>
      </c>
      <c r="E323" s="70" t="str" cm="1">
        <f t="array" ref="E323">IFERROR(INDEX($B$12:$H$111,(SMALL(IF(INDEX($B$12:$H$111,,$A$149)=$A$255,MATCH(ROW($B$12:$B$111),ROW($B$12:$B$111)),""),ROWS($B$1:E66))),COLUMNS($B$1:E66)),"")</f>
        <v/>
      </c>
      <c r="F323" s="70" t="str" cm="1">
        <f t="array" ref="F323">IFERROR(INDEX($B$12:$H$111,(SMALL(IF(INDEX($B$12:$H$111,,$A$149)=$A$255,MATCH(ROW($B$12:$B$111),ROW($B$12:$B$111)),""),ROWS($B$1:F66))),COLUMNS($B$1:F66)),"")</f>
        <v/>
      </c>
      <c r="G323" s="70" t="str" cm="1">
        <f t="array" ref="G323">IFERROR(INDEX($B$12:$H$111,(SMALL(IF(INDEX($B$12:$H$111,,$A$149)=$A$255,MATCH(ROW($B$12:$B$111),ROW($B$12:$B$111)),""),ROWS($B$1:G66))),COLUMNS($B$1:G66)),"")</f>
        <v/>
      </c>
      <c r="H323" s="70" t="str" cm="1">
        <f t="array" ref="H323">IFERROR(INDEX($B$12:$H$111,(SMALL(IF(INDEX($B$12:$H$111,,$A$149)=$A$255,MATCH(ROW($B$12:$B$111),ROW($B$12:$B$111)),""),ROWS($B$1:H66))),COLUMNS($B$1:H66)),"")</f>
        <v/>
      </c>
      <c r="K323" s="70" t="str" cm="1">
        <f t="array" ref="K323">IFERROR(INDEX($K$12:$M$111,(SMALL(IF(INDEX($K$12:$M$111,,$A$149)=$A$255,MATCH(ROW($K$12:$K$111),ROW($K$12:$K$111)),""),ROWS($B$1:B66))),COLUMNS($B$1:B66)),"")</f>
        <v/>
      </c>
      <c r="L323" s="70" t="str" cm="1">
        <f t="array" ref="L323">IFERROR(INDEX($K$12:$M$111,(SMALL(IF(INDEX($K$12:$M$111,,$A$149)=$A$255,MATCH(ROW($K$12:$K$111),ROW($K$12:$K$111)),""),ROWS($B$1:C66))),COLUMNS($B$1:C66)),"")</f>
        <v/>
      </c>
      <c r="M323" s="70" t="str" cm="1">
        <f t="array" ref="M323">IFERROR(INDEX($K$12:$M$111,(SMALL(IF(INDEX($K$12:$M$111,,$A$149)=$A$255,MATCH(ROW($K$12:$K$111),ROW($K$12:$K$111)),""),ROWS($B$1:D66))),COLUMNS($B$1:D66)),"")</f>
        <v/>
      </c>
      <c r="P323" s="70" t="str" cm="1">
        <f t="array" ref="P323">IFERROR(INDEX($P$12:$R$111,(SMALL(IF(INDEX($P$12:$R$111,,$A$149)=$A$255,MATCH(ROW($P$12:$P$111),ROW($P$12:$P$111)),""),ROWS($B$1:B66))),COLUMNS($B$1:B66)),"")</f>
        <v/>
      </c>
      <c r="Q323" s="70" t="str" cm="1">
        <f t="array" ref="Q323">IFERROR(INDEX($P$12:$R$111,(SMALL(IF(INDEX($P$12:$R$111,,$A$149)=$A$255,MATCH(ROW($P$12:$P$111),ROW($P$12:$P$111)),""),ROWS($B$1:C66))),COLUMNS($B$1:C66)),"")</f>
        <v/>
      </c>
      <c r="R323" s="70" t="str" cm="1">
        <f t="array" ref="R323">IFERROR(INDEX($P$12:$R$111,(SMALL(IF(INDEX($P$12:$R$111,,$A$149)=$A$255,MATCH(ROW($P$12:$P$111),ROW($P$12:$P$111)),""),ROWS($B$1:D66))),COLUMNS($B$1:D66)),"")</f>
        <v/>
      </c>
    </row>
    <row r="324" spans="1:18" x14ac:dyDescent="0.3">
      <c r="A324">
        <v>67</v>
      </c>
      <c r="B324" s="70" t="str" cm="1">
        <f t="array" ref="B324">IFERROR(INDEX($B$12:$H$111,(SMALL(IF(INDEX($B$12:$H$111,,$A$149)=$A$255,MATCH(ROW($B$12:$B$111),ROW($B$12:$B$111)),""),ROWS($B$1:B67))),COLUMNS($B$1:B67)),"")</f>
        <v/>
      </c>
      <c r="C324" s="70" t="str" cm="1">
        <f t="array" ref="C324">IFERROR(INDEX($B$12:$H$111,(SMALL(IF(INDEX($B$12:$H$111,,$A$149)=$A$255,MATCH(ROW($B$12:$B$111),ROW($B$12:$B$111)),""),ROWS($B$1:C67))),COLUMNS($B$1:C67)),"")</f>
        <v/>
      </c>
      <c r="D324" s="70" t="str" cm="1">
        <f t="array" ref="D324">IFERROR(INDEX($B$12:$H$111,(SMALL(IF(INDEX($B$12:$H$111,,$A$149)=$A$255,MATCH(ROW($B$12:$B$111),ROW($B$12:$B$111)),""),ROWS($B$1:D67))),COLUMNS($B$1:D67)),"")</f>
        <v/>
      </c>
      <c r="E324" s="70" t="str" cm="1">
        <f t="array" ref="E324">IFERROR(INDEX($B$12:$H$111,(SMALL(IF(INDEX($B$12:$H$111,,$A$149)=$A$255,MATCH(ROW($B$12:$B$111),ROW($B$12:$B$111)),""),ROWS($B$1:E67))),COLUMNS($B$1:E67)),"")</f>
        <v/>
      </c>
      <c r="F324" s="70" t="str" cm="1">
        <f t="array" ref="F324">IFERROR(INDEX($B$12:$H$111,(SMALL(IF(INDEX($B$12:$H$111,,$A$149)=$A$255,MATCH(ROW($B$12:$B$111),ROW($B$12:$B$111)),""),ROWS($B$1:F67))),COLUMNS($B$1:F67)),"")</f>
        <v/>
      </c>
      <c r="G324" s="70" t="str" cm="1">
        <f t="array" ref="G324">IFERROR(INDEX($B$12:$H$111,(SMALL(IF(INDEX($B$12:$H$111,,$A$149)=$A$255,MATCH(ROW($B$12:$B$111),ROW($B$12:$B$111)),""),ROWS($B$1:G67))),COLUMNS($B$1:G67)),"")</f>
        <v/>
      </c>
      <c r="H324" s="70" t="str" cm="1">
        <f t="array" ref="H324">IFERROR(INDEX($B$12:$H$111,(SMALL(IF(INDEX($B$12:$H$111,,$A$149)=$A$255,MATCH(ROW($B$12:$B$111),ROW($B$12:$B$111)),""),ROWS($B$1:H67))),COLUMNS($B$1:H67)),"")</f>
        <v/>
      </c>
      <c r="K324" s="70" t="str" cm="1">
        <f t="array" ref="K324">IFERROR(INDEX($K$12:$M$111,(SMALL(IF(INDEX($K$12:$M$111,,$A$149)=$A$255,MATCH(ROW($K$12:$K$111),ROW($K$12:$K$111)),""),ROWS($B$1:B67))),COLUMNS($B$1:B67)),"")</f>
        <v/>
      </c>
      <c r="L324" s="70" t="str" cm="1">
        <f t="array" ref="L324">IFERROR(INDEX($K$12:$M$111,(SMALL(IF(INDEX($K$12:$M$111,,$A$149)=$A$255,MATCH(ROW($K$12:$K$111),ROW($K$12:$K$111)),""),ROWS($B$1:C67))),COLUMNS($B$1:C67)),"")</f>
        <v/>
      </c>
      <c r="M324" s="70" t="str" cm="1">
        <f t="array" ref="M324">IFERROR(INDEX($K$12:$M$111,(SMALL(IF(INDEX($K$12:$M$111,,$A$149)=$A$255,MATCH(ROW($K$12:$K$111),ROW($K$12:$K$111)),""),ROWS($B$1:D67))),COLUMNS($B$1:D67)),"")</f>
        <v/>
      </c>
      <c r="P324" s="70" t="str" cm="1">
        <f t="array" ref="P324">IFERROR(INDEX($P$12:$R$111,(SMALL(IF(INDEX($P$12:$R$111,,$A$149)=$A$255,MATCH(ROW($P$12:$P$111),ROW($P$12:$P$111)),""),ROWS($B$1:B67))),COLUMNS($B$1:B67)),"")</f>
        <v/>
      </c>
      <c r="Q324" s="70" t="str" cm="1">
        <f t="array" ref="Q324">IFERROR(INDEX($P$12:$R$111,(SMALL(IF(INDEX($P$12:$R$111,,$A$149)=$A$255,MATCH(ROW($P$12:$P$111),ROW($P$12:$P$111)),""),ROWS($B$1:C67))),COLUMNS($B$1:C67)),"")</f>
        <v/>
      </c>
      <c r="R324" s="70" t="str" cm="1">
        <f t="array" ref="R324">IFERROR(INDEX($P$12:$R$111,(SMALL(IF(INDEX($P$12:$R$111,,$A$149)=$A$255,MATCH(ROW($P$12:$P$111),ROW($P$12:$P$111)),""),ROWS($B$1:D67))),COLUMNS($B$1:D67)),"")</f>
        <v/>
      </c>
    </row>
    <row r="325" spans="1:18" x14ac:dyDescent="0.3">
      <c r="A325">
        <v>68</v>
      </c>
      <c r="B325" s="70" t="str" cm="1">
        <f t="array" ref="B325">IFERROR(INDEX($B$12:$H$111,(SMALL(IF(INDEX($B$12:$H$111,,$A$149)=$A$255,MATCH(ROW($B$12:$B$111),ROW($B$12:$B$111)),""),ROWS($B$1:B68))),COLUMNS($B$1:B68)),"")</f>
        <v/>
      </c>
      <c r="C325" s="70" t="str" cm="1">
        <f t="array" ref="C325">IFERROR(INDEX($B$12:$H$111,(SMALL(IF(INDEX($B$12:$H$111,,$A$149)=$A$255,MATCH(ROW($B$12:$B$111),ROW($B$12:$B$111)),""),ROWS($B$1:C68))),COLUMNS($B$1:C68)),"")</f>
        <v/>
      </c>
      <c r="D325" s="70" t="str" cm="1">
        <f t="array" ref="D325">IFERROR(INDEX($B$12:$H$111,(SMALL(IF(INDEX($B$12:$H$111,,$A$149)=$A$255,MATCH(ROW($B$12:$B$111),ROW($B$12:$B$111)),""),ROWS($B$1:D68))),COLUMNS($B$1:D68)),"")</f>
        <v/>
      </c>
      <c r="E325" s="70" t="str" cm="1">
        <f t="array" ref="E325">IFERROR(INDEX($B$12:$H$111,(SMALL(IF(INDEX($B$12:$H$111,,$A$149)=$A$255,MATCH(ROW($B$12:$B$111),ROW($B$12:$B$111)),""),ROWS($B$1:E68))),COLUMNS($B$1:E68)),"")</f>
        <v/>
      </c>
      <c r="F325" s="70" t="str" cm="1">
        <f t="array" ref="F325">IFERROR(INDEX($B$12:$H$111,(SMALL(IF(INDEX($B$12:$H$111,,$A$149)=$A$255,MATCH(ROW($B$12:$B$111),ROW($B$12:$B$111)),""),ROWS($B$1:F68))),COLUMNS($B$1:F68)),"")</f>
        <v/>
      </c>
      <c r="G325" s="70" t="str" cm="1">
        <f t="array" ref="G325">IFERROR(INDEX($B$12:$H$111,(SMALL(IF(INDEX($B$12:$H$111,,$A$149)=$A$255,MATCH(ROW($B$12:$B$111),ROW($B$12:$B$111)),""),ROWS($B$1:G68))),COLUMNS($B$1:G68)),"")</f>
        <v/>
      </c>
      <c r="H325" s="70" t="str" cm="1">
        <f t="array" ref="H325">IFERROR(INDEX($B$12:$H$111,(SMALL(IF(INDEX($B$12:$H$111,,$A$149)=$A$255,MATCH(ROW($B$12:$B$111),ROW($B$12:$B$111)),""),ROWS($B$1:H68))),COLUMNS($B$1:H68)),"")</f>
        <v/>
      </c>
      <c r="K325" s="70" t="str" cm="1">
        <f t="array" ref="K325">IFERROR(INDEX($K$12:$M$111,(SMALL(IF(INDEX($K$12:$M$111,,$A$149)=$A$255,MATCH(ROW($K$12:$K$111),ROW($K$12:$K$111)),""),ROWS($B$1:B68))),COLUMNS($B$1:B68)),"")</f>
        <v/>
      </c>
      <c r="L325" s="70" t="str" cm="1">
        <f t="array" ref="L325">IFERROR(INDEX($K$12:$M$111,(SMALL(IF(INDEX($K$12:$M$111,,$A$149)=$A$255,MATCH(ROW($K$12:$K$111),ROW($K$12:$K$111)),""),ROWS($B$1:C68))),COLUMNS($B$1:C68)),"")</f>
        <v/>
      </c>
      <c r="M325" s="70" t="str" cm="1">
        <f t="array" ref="M325">IFERROR(INDEX($K$12:$M$111,(SMALL(IF(INDEX($K$12:$M$111,,$A$149)=$A$255,MATCH(ROW($K$12:$K$111),ROW($K$12:$K$111)),""),ROWS($B$1:D68))),COLUMNS($B$1:D68)),"")</f>
        <v/>
      </c>
      <c r="P325" s="70" t="str" cm="1">
        <f t="array" ref="P325">IFERROR(INDEX($P$12:$R$111,(SMALL(IF(INDEX($P$12:$R$111,,$A$149)=$A$255,MATCH(ROW($P$12:$P$111),ROW($P$12:$P$111)),""),ROWS($B$1:B68))),COLUMNS($B$1:B68)),"")</f>
        <v/>
      </c>
      <c r="Q325" s="70" t="str" cm="1">
        <f t="array" ref="Q325">IFERROR(INDEX($P$12:$R$111,(SMALL(IF(INDEX($P$12:$R$111,,$A$149)=$A$255,MATCH(ROW($P$12:$P$111),ROW($P$12:$P$111)),""),ROWS($B$1:C68))),COLUMNS($B$1:C68)),"")</f>
        <v/>
      </c>
      <c r="R325" s="70" t="str" cm="1">
        <f t="array" ref="R325">IFERROR(INDEX($P$12:$R$111,(SMALL(IF(INDEX($P$12:$R$111,,$A$149)=$A$255,MATCH(ROW($P$12:$P$111),ROW($P$12:$P$111)),""),ROWS($B$1:D68))),COLUMNS($B$1:D68)),"")</f>
        <v/>
      </c>
    </row>
    <row r="326" spans="1:18" x14ac:dyDescent="0.3">
      <c r="A326">
        <v>69</v>
      </c>
      <c r="B326" s="70" t="str" cm="1">
        <f t="array" ref="B326">IFERROR(INDEX($B$12:$H$111,(SMALL(IF(INDEX($B$12:$H$111,,$A$149)=$A$255,MATCH(ROW($B$12:$B$111),ROW($B$12:$B$111)),""),ROWS($B$1:B69))),COLUMNS($B$1:B69)),"")</f>
        <v/>
      </c>
      <c r="C326" s="70" t="str" cm="1">
        <f t="array" ref="C326">IFERROR(INDEX($B$12:$H$111,(SMALL(IF(INDEX($B$12:$H$111,,$A$149)=$A$255,MATCH(ROW($B$12:$B$111),ROW($B$12:$B$111)),""),ROWS($B$1:C69))),COLUMNS($B$1:C69)),"")</f>
        <v/>
      </c>
      <c r="D326" s="70" t="str" cm="1">
        <f t="array" ref="D326">IFERROR(INDEX($B$12:$H$111,(SMALL(IF(INDEX($B$12:$H$111,,$A$149)=$A$255,MATCH(ROW($B$12:$B$111),ROW($B$12:$B$111)),""),ROWS($B$1:D69))),COLUMNS($B$1:D69)),"")</f>
        <v/>
      </c>
      <c r="E326" s="70" t="str" cm="1">
        <f t="array" ref="E326">IFERROR(INDEX($B$12:$H$111,(SMALL(IF(INDEX($B$12:$H$111,,$A$149)=$A$255,MATCH(ROW($B$12:$B$111),ROW($B$12:$B$111)),""),ROWS($B$1:E69))),COLUMNS($B$1:E69)),"")</f>
        <v/>
      </c>
      <c r="F326" s="70" t="str" cm="1">
        <f t="array" ref="F326">IFERROR(INDEX($B$12:$H$111,(SMALL(IF(INDEX($B$12:$H$111,,$A$149)=$A$255,MATCH(ROW($B$12:$B$111),ROW($B$12:$B$111)),""),ROWS($B$1:F69))),COLUMNS($B$1:F69)),"")</f>
        <v/>
      </c>
      <c r="G326" s="70" t="str" cm="1">
        <f t="array" ref="G326">IFERROR(INDEX($B$12:$H$111,(SMALL(IF(INDEX($B$12:$H$111,,$A$149)=$A$255,MATCH(ROW($B$12:$B$111),ROW($B$12:$B$111)),""),ROWS($B$1:G69))),COLUMNS($B$1:G69)),"")</f>
        <v/>
      </c>
      <c r="H326" s="70" t="str" cm="1">
        <f t="array" ref="H326">IFERROR(INDEX($B$12:$H$111,(SMALL(IF(INDEX($B$12:$H$111,,$A$149)=$A$255,MATCH(ROW($B$12:$B$111),ROW($B$12:$B$111)),""),ROWS($B$1:H69))),COLUMNS($B$1:H69)),"")</f>
        <v/>
      </c>
      <c r="K326" s="70" t="str" cm="1">
        <f t="array" ref="K326">IFERROR(INDEX($K$12:$M$111,(SMALL(IF(INDEX($K$12:$M$111,,$A$149)=$A$255,MATCH(ROW($K$12:$K$111),ROW($K$12:$K$111)),""),ROWS($B$1:B69))),COLUMNS($B$1:B69)),"")</f>
        <v/>
      </c>
      <c r="L326" s="70" t="str" cm="1">
        <f t="array" ref="L326">IFERROR(INDEX($K$12:$M$111,(SMALL(IF(INDEX($K$12:$M$111,,$A$149)=$A$255,MATCH(ROW($K$12:$K$111),ROW($K$12:$K$111)),""),ROWS($B$1:C69))),COLUMNS($B$1:C69)),"")</f>
        <v/>
      </c>
      <c r="M326" s="70" t="str" cm="1">
        <f t="array" ref="M326">IFERROR(INDEX($K$12:$M$111,(SMALL(IF(INDEX($K$12:$M$111,,$A$149)=$A$255,MATCH(ROW($K$12:$K$111),ROW($K$12:$K$111)),""),ROWS($B$1:D69))),COLUMNS($B$1:D69)),"")</f>
        <v/>
      </c>
      <c r="P326" s="70" t="str" cm="1">
        <f t="array" ref="P326">IFERROR(INDEX($P$12:$R$111,(SMALL(IF(INDEX($P$12:$R$111,,$A$149)=$A$255,MATCH(ROW($P$12:$P$111),ROW($P$12:$P$111)),""),ROWS($B$1:B69))),COLUMNS($B$1:B69)),"")</f>
        <v/>
      </c>
      <c r="Q326" s="70" t="str" cm="1">
        <f t="array" ref="Q326">IFERROR(INDEX($P$12:$R$111,(SMALL(IF(INDEX($P$12:$R$111,,$A$149)=$A$255,MATCH(ROW($P$12:$P$111),ROW($P$12:$P$111)),""),ROWS($B$1:C69))),COLUMNS($B$1:C69)),"")</f>
        <v/>
      </c>
      <c r="R326" s="70" t="str" cm="1">
        <f t="array" ref="R326">IFERROR(INDEX($P$12:$R$111,(SMALL(IF(INDEX($P$12:$R$111,,$A$149)=$A$255,MATCH(ROW($P$12:$P$111),ROW($P$12:$P$111)),""),ROWS($B$1:D69))),COLUMNS($B$1:D69)),"")</f>
        <v/>
      </c>
    </row>
    <row r="327" spans="1:18" x14ac:dyDescent="0.3">
      <c r="A327">
        <v>70</v>
      </c>
      <c r="B327" s="70" t="str" cm="1">
        <f t="array" ref="B327">IFERROR(INDEX($B$12:$H$111,(SMALL(IF(INDEX($B$12:$H$111,,$A$149)=$A$255,MATCH(ROW($B$12:$B$111),ROW($B$12:$B$111)),""),ROWS($B$1:B70))),COLUMNS($B$1:B70)),"")</f>
        <v/>
      </c>
      <c r="C327" s="70" t="str" cm="1">
        <f t="array" ref="C327">IFERROR(INDEX($B$12:$H$111,(SMALL(IF(INDEX($B$12:$H$111,,$A$149)=$A$255,MATCH(ROW($B$12:$B$111),ROW($B$12:$B$111)),""),ROWS($B$1:C70))),COLUMNS($B$1:C70)),"")</f>
        <v/>
      </c>
      <c r="D327" s="70" t="str" cm="1">
        <f t="array" ref="D327">IFERROR(INDEX($B$12:$H$111,(SMALL(IF(INDEX($B$12:$H$111,,$A$149)=$A$255,MATCH(ROW($B$12:$B$111),ROW($B$12:$B$111)),""),ROWS($B$1:D70))),COLUMNS($B$1:D70)),"")</f>
        <v/>
      </c>
      <c r="E327" s="70" t="str" cm="1">
        <f t="array" ref="E327">IFERROR(INDEX($B$12:$H$111,(SMALL(IF(INDEX($B$12:$H$111,,$A$149)=$A$255,MATCH(ROW($B$12:$B$111),ROW($B$12:$B$111)),""),ROWS($B$1:E70))),COLUMNS($B$1:E70)),"")</f>
        <v/>
      </c>
      <c r="F327" s="70" t="str" cm="1">
        <f t="array" ref="F327">IFERROR(INDEX($B$12:$H$111,(SMALL(IF(INDEX($B$12:$H$111,,$A$149)=$A$255,MATCH(ROW($B$12:$B$111),ROW($B$12:$B$111)),""),ROWS($B$1:F70))),COLUMNS($B$1:F70)),"")</f>
        <v/>
      </c>
      <c r="G327" s="70" t="str" cm="1">
        <f t="array" ref="G327">IFERROR(INDEX($B$12:$H$111,(SMALL(IF(INDEX($B$12:$H$111,,$A$149)=$A$255,MATCH(ROW($B$12:$B$111),ROW($B$12:$B$111)),""),ROWS($B$1:G70))),COLUMNS($B$1:G70)),"")</f>
        <v/>
      </c>
      <c r="H327" s="70" t="str" cm="1">
        <f t="array" ref="H327">IFERROR(INDEX($B$12:$H$111,(SMALL(IF(INDEX($B$12:$H$111,,$A$149)=$A$255,MATCH(ROW($B$12:$B$111),ROW($B$12:$B$111)),""),ROWS($B$1:H70))),COLUMNS($B$1:H70)),"")</f>
        <v/>
      </c>
      <c r="K327" s="70" t="str" cm="1">
        <f t="array" ref="K327">IFERROR(INDEX($K$12:$M$111,(SMALL(IF(INDEX($K$12:$M$111,,$A$149)=$A$255,MATCH(ROW($K$12:$K$111),ROW($K$12:$K$111)),""),ROWS($B$1:B70))),COLUMNS($B$1:B70)),"")</f>
        <v/>
      </c>
      <c r="L327" s="70" t="str" cm="1">
        <f t="array" ref="L327">IFERROR(INDEX($K$12:$M$111,(SMALL(IF(INDEX($K$12:$M$111,,$A$149)=$A$255,MATCH(ROW($K$12:$K$111),ROW($K$12:$K$111)),""),ROWS($B$1:C70))),COLUMNS($B$1:C70)),"")</f>
        <v/>
      </c>
      <c r="M327" s="70" t="str" cm="1">
        <f t="array" ref="M327">IFERROR(INDEX($K$12:$M$111,(SMALL(IF(INDEX($K$12:$M$111,,$A$149)=$A$255,MATCH(ROW($K$12:$K$111),ROW($K$12:$K$111)),""),ROWS($B$1:D70))),COLUMNS($B$1:D70)),"")</f>
        <v/>
      </c>
      <c r="P327" s="70" t="str" cm="1">
        <f t="array" ref="P327">IFERROR(INDEX($P$12:$R$111,(SMALL(IF(INDEX($P$12:$R$111,,$A$149)=$A$255,MATCH(ROW($P$12:$P$111),ROW($P$12:$P$111)),""),ROWS($B$1:B70))),COLUMNS($B$1:B70)),"")</f>
        <v/>
      </c>
      <c r="Q327" s="70" t="str" cm="1">
        <f t="array" ref="Q327">IFERROR(INDEX($P$12:$R$111,(SMALL(IF(INDEX($P$12:$R$111,,$A$149)=$A$255,MATCH(ROW($P$12:$P$111),ROW($P$12:$P$111)),""),ROWS($B$1:C70))),COLUMNS($B$1:C70)),"")</f>
        <v/>
      </c>
      <c r="R327" s="70" t="str" cm="1">
        <f t="array" ref="R327">IFERROR(INDEX($P$12:$R$111,(SMALL(IF(INDEX($P$12:$R$111,,$A$149)=$A$255,MATCH(ROW($P$12:$P$111),ROW($P$12:$P$111)),""),ROWS($B$1:D70))),COLUMNS($B$1:D70)),"")</f>
        <v/>
      </c>
    </row>
    <row r="328" spans="1:18" x14ac:dyDescent="0.3">
      <c r="A328">
        <v>71</v>
      </c>
      <c r="B328" s="70" t="str" cm="1">
        <f t="array" ref="B328">IFERROR(INDEX($B$12:$H$111,(SMALL(IF(INDEX($B$12:$H$111,,$A$149)=$A$255,MATCH(ROW($B$12:$B$111),ROW($B$12:$B$111)),""),ROWS($B$1:B71))),COLUMNS($B$1:B71)),"")</f>
        <v/>
      </c>
      <c r="C328" s="70" t="str" cm="1">
        <f t="array" ref="C328">IFERROR(INDEX($B$12:$H$111,(SMALL(IF(INDEX($B$12:$H$111,,$A$149)=$A$255,MATCH(ROW($B$12:$B$111),ROW($B$12:$B$111)),""),ROWS($B$1:C71))),COLUMNS($B$1:C71)),"")</f>
        <v/>
      </c>
      <c r="D328" s="70" t="str" cm="1">
        <f t="array" ref="D328">IFERROR(INDEX($B$12:$H$111,(SMALL(IF(INDEX($B$12:$H$111,,$A$149)=$A$255,MATCH(ROW($B$12:$B$111),ROW($B$12:$B$111)),""),ROWS($B$1:D71))),COLUMNS($B$1:D71)),"")</f>
        <v/>
      </c>
      <c r="E328" s="70" t="str" cm="1">
        <f t="array" ref="E328">IFERROR(INDEX($B$12:$H$111,(SMALL(IF(INDEX($B$12:$H$111,,$A$149)=$A$255,MATCH(ROW($B$12:$B$111),ROW($B$12:$B$111)),""),ROWS($B$1:E71))),COLUMNS($B$1:E71)),"")</f>
        <v/>
      </c>
      <c r="F328" s="70" t="str" cm="1">
        <f t="array" ref="F328">IFERROR(INDEX($B$12:$H$111,(SMALL(IF(INDEX($B$12:$H$111,,$A$149)=$A$255,MATCH(ROW($B$12:$B$111),ROW($B$12:$B$111)),""),ROWS($B$1:F71))),COLUMNS($B$1:F71)),"")</f>
        <v/>
      </c>
      <c r="G328" s="70" t="str" cm="1">
        <f t="array" ref="G328">IFERROR(INDEX($B$12:$H$111,(SMALL(IF(INDEX($B$12:$H$111,,$A$149)=$A$255,MATCH(ROW($B$12:$B$111),ROW($B$12:$B$111)),""),ROWS($B$1:G71))),COLUMNS($B$1:G71)),"")</f>
        <v/>
      </c>
      <c r="H328" s="70" t="str" cm="1">
        <f t="array" ref="H328">IFERROR(INDEX($B$12:$H$111,(SMALL(IF(INDEX($B$12:$H$111,,$A$149)=$A$255,MATCH(ROW($B$12:$B$111),ROW($B$12:$B$111)),""),ROWS($B$1:H71))),COLUMNS($B$1:H71)),"")</f>
        <v/>
      </c>
      <c r="K328" s="70" t="str" cm="1">
        <f t="array" ref="K328">IFERROR(INDEX($K$12:$M$111,(SMALL(IF(INDEX($K$12:$M$111,,$A$149)=$A$255,MATCH(ROW($K$12:$K$111),ROW($K$12:$K$111)),""),ROWS($B$1:B71))),COLUMNS($B$1:B71)),"")</f>
        <v/>
      </c>
      <c r="L328" s="70" t="str" cm="1">
        <f t="array" ref="L328">IFERROR(INDEX($K$12:$M$111,(SMALL(IF(INDEX($K$12:$M$111,,$A$149)=$A$255,MATCH(ROW($K$12:$K$111),ROW($K$12:$K$111)),""),ROWS($B$1:C71))),COLUMNS($B$1:C71)),"")</f>
        <v/>
      </c>
      <c r="M328" s="70" t="str" cm="1">
        <f t="array" ref="M328">IFERROR(INDEX($K$12:$M$111,(SMALL(IF(INDEX($K$12:$M$111,,$A$149)=$A$255,MATCH(ROW($K$12:$K$111),ROW($K$12:$K$111)),""),ROWS($B$1:D71))),COLUMNS($B$1:D71)),"")</f>
        <v/>
      </c>
      <c r="P328" s="70" t="str" cm="1">
        <f t="array" ref="P328">IFERROR(INDEX($P$12:$R$111,(SMALL(IF(INDEX($P$12:$R$111,,$A$149)=$A$255,MATCH(ROW($P$12:$P$111),ROW($P$12:$P$111)),""),ROWS($B$1:B71))),COLUMNS($B$1:B71)),"")</f>
        <v/>
      </c>
      <c r="Q328" s="70" t="str" cm="1">
        <f t="array" ref="Q328">IFERROR(INDEX($P$12:$R$111,(SMALL(IF(INDEX($P$12:$R$111,,$A$149)=$A$255,MATCH(ROW($P$12:$P$111),ROW($P$12:$P$111)),""),ROWS($B$1:C71))),COLUMNS($B$1:C71)),"")</f>
        <v/>
      </c>
      <c r="R328" s="70" t="str" cm="1">
        <f t="array" ref="R328">IFERROR(INDEX($P$12:$R$111,(SMALL(IF(INDEX($P$12:$R$111,,$A$149)=$A$255,MATCH(ROW($P$12:$P$111),ROW($P$12:$P$111)),""),ROWS($B$1:D71))),COLUMNS($B$1:D71)),"")</f>
        <v/>
      </c>
    </row>
    <row r="329" spans="1:18" x14ac:dyDescent="0.3">
      <c r="A329">
        <v>72</v>
      </c>
      <c r="B329" s="70" t="str" cm="1">
        <f t="array" ref="B329">IFERROR(INDEX($B$12:$H$111,(SMALL(IF(INDEX($B$12:$H$111,,$A$149)=$A$255,MATCH(ROW($B$12:$B$111),ROW($B$12:$B$111)),""),ROWS($B$1:B72))),COLUMNS($B$1:B72)),"")</f>
        <v/>
      </c>
      <c r="C329" s="70" t="str" cm="1">
        <f t="array" ref="C329">IFERROR(INDEX($B$12:$H$111,(SMALL(IF(INDEX($B$12:$H$111,,$A$149)=$A$255,MATCH(ROW($B$12:$B$111),ROW($B$12:$B$111)),""),ROWS($B$1:C72))),COLUMNS($B$1:C72)),"")</f>
        <v/>
      </c>
      <c r="D329" s="70" t="str" cm="1">
        <f t="array" ref="D329">IFERROR(INDEX($B$12:$H$111,(SMALL(IF(INDEX($B$12:$H$111,,$A$149)=$A$255,MATCH(ROW($B$12:$B$111),ROW($B$12:$B$111)),""),ROWS($B$1:D72))),COLUMNS($B$1:D72)),"")</f>
        <v/>
      </c>
      <c r="E329" s="70" t="str" cm="1">
        <f t="array" ref="E329">IFERROR(INDEX($B$12:$H$111,(SMALL(IF(INDEX($B$12:$H$111,,$A$149)=$A$255,MATCH(ROW($B$12:$B$111),ROW($B$12:$B$111)),""),ROWS($B$1:E72))),COLUMNS($B$1:E72)),"")</f>
        <v/>
      </c>
      <c r="F329" s="70" t="str" cm="1">
        <f t="array" ref="F329">IFERROR(INDEX($B$12:$H$111,(SMALL(IF(INDEX($B$12:$H$111,,$A$149)=$A$255,MATCH(ROW($B$12:$B$111),ROW($B$12:$B$111)),""),ROWS($B$1:F72))),COLUMNS($B$1:F72)),"")</f>
        <v/>
      </c>
      <c r="G329" s="70" t="str" cm="1">
        <f t="array" ref="G329">IFERROR(INDEX($B$12:$H$111,(SMALL(IF(INDEX($B$12:$H$111,,$A$149)=$A$255,MATCH(ROW($B$12:$B$111),ROW($B$12:$B$111)),""),ROWS($B$1:G72))),COLUMNS($B$1:G72)),"")</f>
        <v/>
      </c>
      <c r="H329" s="70" t="str" cm="1">
        <f t="array" ref="H329">IFERROR(INDEX($B$12:$H$111,(SMALL(IF(INDEX($B$12:$H$111,,$A$149)=$A$255,MATCH(ROW($B$12:$B$111),ROW($B$12:$B$111)),""),ROWS($B$1:H72))),COLUMNS($B$1:H72)),"")</f>
        <v/>
      </c>
      <c r="K329" s="70" t="str" cm="1">
        <f t="array" ref="K329">IFERROR(INDEX($K$12:$M$111,(SMALL(IF(INDEX($K$12:$M$111,,$A$149)=$A$255,MATCH(ROW($K$12:$K$111),ROW($K$12:$K$111)),""),ROWS($B$1:B72))),COLUMNS($B$1:B72)),"")</f>
        <v/>
      </c>
      <c r="L329" s="70" t="str" cm="1">
        <f t="array" ref="L329">IFERROR(INDEX($K$12:$M$111,(SMALL(IF(INDEX($K$12:$M$111,,$A$149)=$A$255,MATCH(ROW($K$12:$K$111),ROW($K$12:$K$111)),""),ROWS($B$1:C72))),COLUMNS($B$1:C72)),"")</f>
        <v/>
      </c>
      <c r="M329" s="70" t="str" cm="1">
        <f t="array" ref="M329">IFERROR(INDEX($K$12:$M$111,(SMALL(IF(INDEX($K$12:$M$111,,$A$149)=$A$255,MATCH(ROW($K$12:$K$111),ROW($K$12:$K$111)),""),ROWS($B$1:D72))),COLUMNS($B$1:D72)),"")</f>
        <v/>
      </c>
      <c r="P329" s="70" t="str" cm="1">
        <f t="array" ref="P329">IFERROR(INDEX($P$12:$R$111,(SMALL(IF(INDEX($P$12:$R$111,,$A$149)=$A$255,MATCH(ROW($P$12:$P$111),ROW($P$12:$P$111)),""),ROWS($B$1:B72))),COLUMNS($B$1:B72)),"")</f>
        <v/>
      </c>
      <c r="Q329" s="70" t="str" cm="1">
        <f t="array" ref="Q329">IFERROR(INDEX($P$12:$R$111,(SMALL(IF(INDEX($P$12:$R$111,,$A$149)=$A$255,MATCH(ROW($P$12:$P$111),ROW($P$12:$P$111)),""),ROWS($B$1:C72))),COLUMNS($B$1:C72)),"")</f>
        <v/>
      </c>
      <c r="R329" s="70" t="str" cm="1">
        <f t="array" ref="R329">IFERROR(INDEX($P$12:$R$111,(SMALL(IF(INDEX($P$12:$R$111,,$A$149)=$A$255,MATCH(ROW($P$12:$P$111),ROW($P$12:$P$111)),""),ROWS($B$1:D72))),COLUMNS($B$1:D72)),"")</f>
        <v/>
      </c>
    </row>
    <row r="330" spans="1:18" x14ac:dyDescent="0.3">
      <c r="A330">
        <v>73</v>
      </c>
      <c r="B330" s="70" t="str" cm="1">
        <f t="array" ref="B330">IFERROR(INDEX($B$12:$H$111,(SMALL(IF(INDEX($B$12:$H$111,,$A$149)=$A$255,MATCH(ROW($B$12:$B$111),ROW($B$12:$B$111)),""),ROWS($B$1:B73))),COLUMNS($B$1:B73)),"")</f>
        <v/>
      </c>
      <c r="C330" s="70" t="str" cm="1">
        <f t="array" ref="C330">IFERROR(INDEX($B$12:$H$111,(SMALL(IF(INDEX($B$12:$H$111,,$A$149)=$A$255,MATCH(ROW($B$12:$B$111),ROW($B$12:$B$111)),""),ROWS($B$1:C73))),COLUMNS($B$1:C73)),"")</f>
        <v/>
      </c>
      <c r="D330" s="70" t="str" cm="1">
        <f t="array" ref="D330">IFERROR(INDEX($B$12:$H$111,(SMALL(IF(INDEX($B$12:$H$111,,$A$149)=$A$255,MATCH(ROW($B$12:$B$111),ROW($B$12:$B$111)),""),ROWS($B$1:D73))),COLUMNS($B$1:D73)),"")</f>
        <v/>
      </c>
      <c r="E330" s="70" t="str" cm="1">
        <f t="array" ref="E330">IFERROR(INDEX($B$12:$H$111,(SMALL(IF(INDEX($B$12:$H$111,,$A$149)=$A$255,MATCH(ROW($B$12:$B$111),ROW($B$12:$B$111)),""),ROWS($B$1:E73))),COLUMNS($B$1:E73)),"")</f>
        <v/>
      </c>
      <c r="F330" s="70" t="str" cm="1">
        <f t="array" ref="F330">IFERROR(INDEX($B$12:$H$111,(SMALL(IF(INDEX($B$12:$H$111,,$A$149)=$A$255,MATCH(ROW($B$12:$B$111),ROW($B$12:$B$111)),""),ROWS($B$1:F73))),COLUMNS($B$1:F73)),"")</f>
        <v/>
      </c>
      <c r="G330" s="70" t="str" cm="1">
        <f t="array" ref="G330">IFERROR(INDEX($B$12:$H$111,(SMALL(IF(INDEX($B$12:$H$111,,$A$149)=$A$255,MATCH(ROW($B$12:$B$111),ROW($B$12:$B$111)),""),ROWS($B$1:G73))),COLUMNS($B$1:G73)),"")</f>
        <v/>
      </c>
      <c r="H330" s="70" t="str" cm="1">
        <f t="array" ref="H330">IFERROR(INDEX($B$12:$H$111,(SMALL(IF(INDEX($B$12:$H$111,,$A$149)=$A$255,MATCH(ROW($B$12:$B$111),ROW($B$12:$B$111)),""),ROWS($B$1:H73))),COLUMNS($B$1:H73)),"")</f>
        <v/>
      </c>
      <c r="K330" s="70" t="str" cm="1">
        <f t="array" ref="K330">IFERROR(INDEX($K$12:$M$111,(SMALL(IF(INDEX($K$12:$M$111,,$A$149)=$A$255,MATCH(ROW($K$12:$K$111),ROW($K$12:$K$111)),""),ROWS($B$1:B73))),COLUMNS($B$1:B73)),"")</f>
        <v/>
      </c>
      <c r="L330" s="70" t="str" cm="1">
        <f t="array" ref="L330">IFERROR(INDEX($K$12:$M$111,(SMALL(IF(INDEX($K$12:$M$111,,$A$149)=$A$255,MATCH(ROW($K$12:$K$111),ROW($K$12:$K$111)),""),ROWS($B$1:C73))),COLUMNS($B$1:C73)),"")</f>
        <v/>
      </c>
      <c r="M330" s="70" t="str" cm="1">
        <f t="array" ref="M330">IFERROR(INDEX($K$12:$M$111,(SMALL(IF(INDEX($K$12:$M$111,,$A$149)=$A$255,MATCH(ROW($K$12:$K$111),ROW($K$12:$K$111)),""),ROWS($B$1:D73))),COLUMNS($B$1:D73)),"")</f>
        <v/>
      </c>
      <c r="P330" s="70" t="str" cm="1">
        <f t="array" ref="P330">IFERROR(INDEX($P$12:$R$111,(SMALL(IF(INDEX($P$12:$R$111,,$A$149)=$A$255,MATCH(ROW($P$12:$P$111),ROW($P$12:$P$111)),""),ROWS($B$1:B73))),COLUMNS($B$1:B73)),"")</f>
        <v/>
      </c>
      <c r="Q330" s="70" t="str" cm="1">
        <f t="array" ref="Q330">IFERROR(INDEX($P$12:$R$111,(SMALL(IF(INDEX($P$12:$R$111,,$A$149)=$A$255,MATCH(ROW($P$12:$P$111),ROW($P$12:$P$111)),""),ROWS($B$1:C73))),COLUMNS($B$1:C73)),"")</f>
        <v/>
      </c>
      <c r="R330" s="70" t="str" cm="1">
        <f t="array" ref="R330">IFERROR(INDEX($P$12:$R$111,(SMALL(IF(INDEX($P$12:$R$111,,$A$149)=$A$255,MATCH(ROW($P$12:$P$111),ROW($P$12:$P$111)),""),ROWS($B$1:D73))),COLUMNS($B$1:D73)),"")</f>
        <v/>
      </c>
    </row>
    <row r="331" spans="1:18" x14ac:dyDescent="0.3">
      <c r="A331">
        <v>74</v>
      </c>
      <c r="B331" s="70" t="str" cm="1">
        <f t="array" ref="B331">IFERROR(INDEX($B$12:$H$111,(SMALL(IF(INDEX($B$12:$H$111,,$A$149)=$A$255,MATCH(ROW($B$12:$B$111),ROW($B$12:$B$111)),""),ROWS($B$1:B74))),COLUMNS($B$1:B74)),"")</f>
        <v/>
      </c>
      <c r="C331" s="70" t="str" cm="1">
        <f t="array" ref="C331">IFERROR(INDEX($B$12:$H$111,(SMALL(IF(INDEX($B$12:$H$111,,$A$149)=$A$255,MATCH(ROW($B$12:$B$111),ROW($B$12:$B$111)),""),ROWS($B$1:C74))),COLUMNS($B$1:C74)),"")</f>
        <v/>
      </c>
      <c r="D331" s="70" t="str" cm="1">
        <f t="array" ref="D331">IFERROR(INDEX($B$12:$H$111,(SMALL(IF(INDEX($B$12:$H$111,,$A$149)=$A$255,MATCH(ROW($B$12:$B$111),ROW($B$12:$B$111)),""),ROWS($B$1:D74))),COLUMNS($B$1:D74)),"")</f>
        <v/>
      </c>
      <c r="E331" s="70" t="str" cm="1">
        <f t="array" ref="E331">IFERROR(INDEX($B$12:$H$111,(SMALL(IF(INDEX($B$12:$H$111,,$A$149)=$A$255,MATCH(ROW($B$12:$B$111),ROW($B$12:$B$111)),""),ROWS($B$1:E74))),COLUMNS($B$1:E74)),"")</f>
        <v/>
      </c>
      <c r="F331" s="70" t="str" cm="1">
        <f t="array" ref="F331">IFERROR(INDEX($B$12:$H$111,(SMALL(IF(INDEX($B$12:$H$111,,$A$149)=$A$255,MATCH(ROW($B$12:$B$111),ROW($B$12:$B$111)),""),ROWS($B$1:F74))),COLUMNS($B$1:F74)),"")</f>
        <v/>
      </c>
      <c r="G331" s="70" t="str" cm="1">
        <f t="array" ref="G331">IFERROR(INDEX($B$12:$H$111,(SMALL(IF(INDEX($B$12:$H$111,,$A$149)=$A$255,MATCH(ROW($B$12:$B$111),ROW($B$12:$B$111)),""),ROWS($B$1:G74))),COLUMNS($B$1:G74)),"")</f>
        <v/>
      </c>
      <c r="H331" s="70" t="str" cm="1">
        <f t="array" ref="H331">IFERROR(INDEX($B$12:$H$111,(SMALL(IF(INDEX($B$12:$H$111,,$A$149)=$A$255,MATCH(ROW($B$12:$B$111),ROW($B$12:$B$111)),""),ROWS($B$1:H74))),COLUMNS($B$1:H74)),"")</f>
        <v/>
      </c>
      <c r="K331" s="70" t="str" cm="1">
        <f t="array" ref="K331">IFERROR(INDEX($K$12:$M$111,(SMALL(IF(INDEX($K$12:$M$111,,$A$149)=$A$255,MATCH(ROW($K$12:$K$111),ROW($K$12:$K$111)),""),ROWS($B$1:B74))),COLUMNS($B$1:B74)),"")</f>
        <v/>
      </c>
      <c r="L331" s="70" t="str" cm="1">
        <f t="array" ref="L331">IFERROR(INDEX($K$12:$M$111,(SMALL(IF(INDEX($K$12:$M$111,,$A$149)=$A$255,MATCH(ROW($K$12:$K$111),ROW($K$12:$K$111)),""),ROWS($B$1:C74))),COLUMNS($B$1:C74)),"")</f>
        <v/>
      </c>
      <c r="M331" s="70" t="str" cm="1">
        <f t="array" ref="M331">IFERROR(INDEX($K$12:$M$111,(SMALL(IF(INDEX($K$12:$M$111,,$A$149)=$A$255,MATCH(ROW($K$12:$K$111),ROW($K$12:$K$111)),""),ROWS($B$1:D74))),COLUMNS($B$1:D74)),"")</f>
        <v/>
      </c>
      <c r="P331" s="70" t="str" cm="1">
        <f t="array" ref="P331">IFERROR(INDEX($P$12:$R$111,(SMALL(IF(INDEX($P$12:$R$111,,$A$149)=$A$255,MATCH(ROW($P$12:$P$111),ROW($P$12:$P$111)),""),ROWS($B$1:B74))),COLUMNS($B$1:B74)),"")</f>
        <v/>
      </c>
      <c r="Q331" s="70" t="str" cm="1">
        <f t="array" ref="Q331">IFERROR(INDEX($P$12:$R$111,(SMALL(IF(INDEX($P$12:$R$111,,$A$149)=$A$255,MATCH(ROW($P$12:$P$111),ROW($P$12:$P$111)),""),ROWS($B$1:C74))),COLUMNS($B$1:C74)),"")</f>
        <v/>
      </c>
      <c r="R331" s="70" t="str" cm="1">
        <f t="array" ref="R331">IFERROR(INDEX($P$12:$R$111,(SMALL(IF(INDEX($P$12:$R$111,,$A$149)=$A$255,MATCH(ROW($P$12:$P$111),ROW($P$12:$P$111)),""),ROWS($B$1:D74))),COLUMNS($B$1:D74)),"")</f>
        <v/>
      </c>
    </row>
    <row r="332" spans="1:18" x14ac:dyDescent="0.3">
      <c r="A332">
        <v>75</v>
      </c>
      <c r="B332" s="70" t="str" cm="1">
        <f t="array" ref="B332">IFERROR(INDEX($B$12:$H$111,(SMALL(IF(INDEX($B$12:$H$111,,$A$149)=$A$255,MATCH(ROW($B$12:$B$111),ROW($B$12:$B$111)),""),ROWS($B$1:B75))),COLUMNS($B$1:B75)),"")</f>
        <v/>
      </c>
      <c r="C332" s="70" t="str" cm="1">
        <f t="array" ref="C332">IFERROR(INDEX($B$12:$H$111,(SMALL(IF(INDEX($B$12:$H$111,,$A$149)=$A$255,MATCH(ROW($B$12:$B$111),ROW($B$12:$B$111)),""),ROWS($B$1:C75))),COLUMNS($B$1:C75)),"")</f>
        <v/>
      </c>
      <c r="D332" s="70" t="str" cm="1">
        <f t="array" ref="D332">IFERROR(INDEX($B$12:$H$111,(SMALL(IF(INDEX($B$12:$H$111,,$A$149)=$A$255,MATCH(ROW($B$12:$B$111),ROW($B$12:$B$111)),""),ROWS($B$1:D75))),COLUMNS($B$1:D75)),"")</f>
        <v/>
      </c>
      <c r="E332" s="70" t="str" cm="1">
        <f t="array" ref="E332">IFERROR(INDEX($B$12:$H$111,(SMALL(IF(INDEX($B$12:$H$111,,$A$149)=$A$255,MATCH(ROW($B$12:$B$111),ROW($B$12:$B$111)),""),ROWS($B$1:E75))),COLUMNS($B$1:E75)),"")</f>
        <v/>
      </c>
      <c r="F332" s="70" t="str" cm="1">
        <f t="array" ref="F332">IFERROR(INDEX($B$12:$H$111,(SMALL(IF(INDEX($B$12:$H$111,,$A$149)=$A$255,MATCH(ROW($B$12:$B$111),ROW($B$12:$B$111)),""),ROWS($B$1:F75))),COLUMNS($B$1:F75)),"")</f>
        <v/>
      </c>
      <c r="G332" s="70" t="str" cm="1">
        <f t="array" ref="G332">IFERROR(INDEX($B$12:$H$111,(SMALL(IF(INDEX($B$12:$H$111,,$A$149)=$A$255,MATCH(ROW($B$12:$B$111),ROW($B$12:$B$111)),""),ROWS($B$1:G75))),COLUMNS($B$1:G75)),"")</f>
        <v/>
      </c>
      <c r="H332" s="70" t="str" cm="1">
        <f t="array" ref="H332">IFERROR(INDEX($B$12:$H$111,(SMALL(IF(INDEX($B$12:$H$111,,$A$149)=$A$255,MATCH(ROW($B$12:$B$111),ROW($B$12:$B$111)),""),ROWS($B$1:H75))),COLUMNS($B$1:H75)),"")</f>
        <v/>
      </c>
      <c r="K332" s="70" t="str" cm="1">
        <f t="array" ref="K332">IFERROR(INDEX($K$12:$M$111,(SMALL(IF(INDEX($K$12:$M$111,,$A$149)=$A$255,MATCH(ROW($K$12:$K$111),ROW($K$12:$K$111)),""),ROWS($B$1:B75))),COLUMNS($B$1:B75)),"")</f>
        <v/>
      </c>
      <c r="L332" s="70" t="str" cm="1">
        <f t="array" ref="L332">IFERROR(INDEX($K$12:$M$111,(SMALL(IF(INDEX($K$12:$M$111,,$A$149)=$A$255,MATCH(ROW($K$12:$K$111),ROW($K$12:$K$111)),""),ROWS($B$1:C75))),COLUMNS($B$1:C75)),"")</f>
        <v/>
      </c>
      <c r="M332" s="70" t="str" cm="1">
        <f t="array" ref="M332">IFERROR(INDEX($K$12:$M$111,(SMALL(IF(INDEX($K$12:$M$111,,$A$149)=$A$255,MATCH(ROW($K$12:$K$111),ROW($K$12:$K$111)),""),ROWS($B$1:D75))),COLUMNS($B$1:D75)),"")</f>
        <v/>
      </c>
      <c r="P332" s="70" t="str" cm="1">
        <f t="array" ref="P332">IFERROR(INDEX($P$12:$R$111,(SMALL(IF(INDEX($P$12:$R$111,,$A$149)=$A$255,MATCH(ROW($P$12:$P$111),ROW($P$12:$P$111)),""),ROWS($B$1:B75))),COLUMNS($B$1:B75)),"")</f>
        <v/>
      </c>
      <c r="Q332" s="70" t="str" cm="1">
        <f t="array" ref="Q332">IFERROR(INDEX($P$12:$R$111,(SMALL(IF(INDEX($P$12:$R$111,,$A$149)=$A$255,MATCH(ROW($P$12:$P$111),ROW($P$12:$P$111)),""),ROWS($B$1:C75))),COLUMNS($B$1:C75)),"")</f>
        <v/>
      </c>
      <c r="R332" s="70" t="str" cm="1">
        <f t="array" ref="R332">IFERROR(INDEX($P$12:$R$111,(SMALL(IF(INDEX($P$12:$R$111,,$A$149)=$A$255,MATCH(ROW($P$12:$P$111),ROW($P$12:$P$111)),""),ROWS($B$1:D75))),COLUMNS($B$1:D75)),"")</f>
        <v/>
      </c>
    </row>
    <row r="333" spans="1:18" x14ac:dyDescent="0.3">
      <c r="A333">
        <v>76</v>
      </c>
      <c r="B333" s="70" t="str" cm="1">
        <f t="array" ref="B333">IFERROR(INDEX($B$12:$H$111,(SMALL(IF(INDEX($B$12:$H$111,,$A$149)=$A$255,MATCH(ROW($B$12:$B$111),ROW($B$12:$B$111)),""),ROWS($B$1:B76))),COLUMNS($B$1:B76)),"")</f>
        <v/>
      </c>
      <c r="C333" s="70" t="str" cm="1">
        <f t="array" ref="C333">IFERROR(INDEX($B$12:$H$111,(SMALL(IF(INDEX($B$12:$H$111,,$A$149)=$A$255,MATCH(ROW($B$12:$B$111),ROW($B$12:$B$111)),""),ROWS($B$1:C76))),COLUMNS($B$1:C76)),"")</f>
        <v/>
      </c>
      <c r="D333" s="70" t="str" cm="1">
        <f t="array" ref="D333">IFERROR(INDEX($B$12:$H$111,(SMALL(IF(INDEX($B$12:$H$111,,$A$149)=$A$255,MATCH(ROW($B$12:$B$111),ROW($B$12:$B$111)),""),ROWS($B$1:D76))),COLUMNS($B$1:D76)),"")</f>
        <v/>
      </c>
      <c r="E333" s="70" t="str" cm="1">
        <f t="array" ref="E333">IFERROR(INDEX($B$12:$H$111,(SMALL(IF(INDEX($B$12:$H$111,,$A$149)=$A$255,MATCH(ROW($B$12:$B$111),ROW($B$12:$B$111)),""),ROWS($B$1:E76))),COLUMNS($B$1:E76)),"")</f>
        <v/>
      </c>
      <c r="F333" s="70" t="str" cm="1">
        <f t="array" ref="F333">IFERROR(INDEX($B$12:$H$111,(SMALL(IF(INDEX($B$12:$H$111,,$A$149)=$A$255,MATCH(ROW($B$12:$B$111),ROW($B$12:$B$111)),""),ROWS($B$1:F76))),COLUMNS($B$1:F76)),"")</f>
        <v/>
      </c>
      <c r="G333" s="70" t="str" cm="1">
        <f t="array" ref="G333">IFERROR(INDEX($B$12:$H$111,(SMALL(IF(INDEX($B$12:$H$111,,$A$149)=$A$255,MATCH(ROW($B$12:$B$111),ROW($B$12:$B$111)),""),ROWS($B$1:G76))),COLUMNS($B$1:G76)),"")</f>
        <v/>
      </c>
      <c r="H333" s="70" t="str" cm="1">
        <f t="array" ref="H333">IFERROR(INDEX($B$12:$H$111,(SMALL(IF(INDEX($B$12:$H$111,,$A$149)=$A$255,MATCH(ROW($B$12:$B$111),ROW($B$12:$B$111)),""),ROWS($B$1:H76))),COLUMNS($B$1:H76)),"")</f>
        <v/>
      </c>
      <c r="K333" s="70" t="str" cm="1">
        <f t="array" ref="K333">IFERROR(INDEX($K$12:$M$111,(SMALL(IF(INDEX($K$12:$M$111,,$A$149)=$A$255,MATCH(ROW($K$12:$K$111),ROW($K$12:$K$111)),""),ROWS($B$1:B76))),COLUMNS($B$1:B76)),"")</f>
        <v/>
      </c>
      <c r="L333" s="70" t="str" cm="1">
        <f t="array" ref="L333">IFERROR(INDEX($K$12:$M$111,(SMALL(IF(INDEX($K$12:$M$111,,$A$149)=$A$255,MATCH(ROW($K$12:$K$111),ROW($K$12:$K$111)),""),ROWS($B$1:C76))),COLUMNS($B$1:C76)),"")</f>
        <v/>
      </c>
      <c r="M333" s="70" t="str" cm="1">
        <f t="array" ref="M333">IFERROR(INDEX($K$12:$M$111,(SMALL(IF(INDEX($K$12:$M$111,,$A$149)=$A$255,MATCH(ROW($K$12:$K$111),ROW($K$12:$K$111)),""),ROWS($B$1:D76))),COLUMNS($B$1:D76)),"")</f>
        <v/>
      </c>
      <c r="P333" s="70" t="str" cm="1">
        <f t="array" ref="P333">IFERROR(INDEX($P$12:$R$111,(SMALL(IF(INDEX($P$12:$R$111,,$A$149)=$A$255,MATCH(ROW($P$12:$P$111),ROW($P$12:$P$111)),""),ROWS($B$1:B76))),COLUMNS($B$1:B76)),"")</f>
        <v/>
      </c>
      <c r="Q333" s="70" t="str" cm="1">
        <f t="array" ref="Q333">IFERROR(INDEX($P$12:$R$111,(SMALL(IF(INDEX($P$12:$R$111,,$A$149)=$A$255,MATCH(ROW($P$12:$P$111),ROW($P$12:$P$111)),""),ROWS($B$1:C76))),COLUMNS($B$1:C76)),"")</f>
        <v/>
      </c>
      <c r="R333" s="70" t="str" cm="1">
        <f t="array" ref="R333">IFERROR(INDEX($P$12:$R$111,(SMALL(IF(INDEX($P$12:$R$111,,$A$149)=$A$255,MATCH(ROW($P$12:$P$111),ROW($P$12:$P$111)),""),ROWS($B$1:D76))),COLUMNS($B$1:D76)),"")</f>
        <v/>
      </c>
    </row>
    <row r="334" spans="1:18" x14ac:dyDescent="0.3">
      <c r="A334">
        <v>77</v>
      </c>
      <c r="B334" s="70" t="str" cm="1">
        <f t="array" ref="B334">IFERROR(INDEX($B$12:$H$111,(SMALL(IF(INDEX($B$12:$H$111,,$A$149)=$A$255,MATCH(ROW($B$12:$B$111),ROW($B$12:$B$111)),""),ROWS($B$1:B77))),COLUMNS($B$1:B77)),"")</f>
        <v/>
      </c>
      <c r="C334" s="70" t="str" cm="1">
        <f t="array" ref="C334">IFERROR(INDEX($B$12:$H$111,(SMALL(IF(INDEX($B$12:$H$111,,$A$149)=$A$255,MATCH(ROW($B$12:$B$111),ROW($B$12:$B$111)),""),ROWS($B$1:C77))),COLUMNS($B$1:C77)),"")</f>
        <v/>
      </c>
      <c r="D334" s="70" t="str" cm="1">
        <f t="array" ref="D334">IFERROR(INDEX($B$12:$H$111,(SMALL(IF(INDEX($B$12:$H$111,,$A$149)=$A$255,MATCH(ROW($B$12:$B$111),ROW($B$12:$B$111)),""),ROWS($B$1:D77))),COLUMNS($B$1:D77)),"")</f>
        <v/>
      </c>
      <c r="E334" s="70" t="str" cm="1">
        <f t="array" ref="E334">IFERROR(INDEX($B$12:$H$111,(SMALL(IF(INDEX($B$12:$H$111,,$A$149)=$A$255,MATCH(ROW($B$12:$B$111),ROW($B$12:$B$111)),""),ROWS($B$1:E77))),COLUMNS($B$1:E77)),"")</f>
        <v/>
      </c>
      <c r="F334" s="70" t="str" cm="1">
        <f t="array" ref="F334">IFERROR(INDEX($B$12:$H$111,(SMALL(IF(INDEX($B$12:$H$111,,$A$149)=$A$255,MATCH(ROW($B$12:$B$111),ROW($B$12:$B$111)),""),ROWS($B$1:F77))),COLUMNS($B$1:F77)),"")</f>
        <v/>
      </c>
      <c r="G334" s="70" t="str" cm="1">
        <f t="array" ref="G334">IFERROR(INDEX($B$12:$H$111,(SMALL(IF(INDEX($B$12:$H$111,,$A$149)=$A$255,MATCH(ROW($B$12:$B$111),ROW($B$12:$B$111)),""),ROWS($B$1:G77))),COLUMNS($B$1:G77)),"")</f>
        <v/>
      </c>
      <c r="H334" s="70" t="str" cm="1">
        <f t="array" ref="H334">IFERROR(INDEX($B$12:$H$111,(SMALL(IF(INDEX($B$12:$H$111,,$A$149)=$A$255,MATCH(ROW($B$12:$B$111),ROW($B$12:$B$111)),""),ROWS($B$1:H77))),COLUMNS($B$1:H77)),"")</f>
        <v/>
      </c>
      <c r="K334" s="70" t="str" cm="1">
        <f t="array" ref="K334">IFERROR(INDEX($K$12:$M$111,(SMALL(IF(INDEX($K$12:$M$111,,$A$149)=$A$255,MATCH(ROW($K$12:$K$111),ROW($K$12:$K$111)),""),ROWS($B$1:B77))),COLUMNS($B$1:B77)),"")</f>
        <v/>
      </c>
      <c r="L334" s="70" t="str" cm="1">
        <f t="array" ref="L334">IFERROR(INDEX($K$12:$M$111,(SMALL(IF(INDEX($K$12:$M$111,,$A$149)=$A$255,MATCH(ROW($K$12:$K$111),ROW($K$12:$K$111)),""),ROWS($B$1:C77))),COLUMNS($B$1:C77)),"")</f>
        <v/>
      </c>
      <c r="M334" s="70" t="str" cm="1">
        <f t="array" ref="M334">IFERROR(INDEX($K$12:$M$111,(SMALL(IF(INDEX($K$12:$M$111,,$A$149)=$A$255,MATCH(ROW($K$12:$K$111),ROW($K$12:$K$111)),""),ROWS($B$1:D77))),COLUMNS($B$1:D77)),"")</f>
        <v/>
      </c>
      <c r="P334" s="70" t="str" cm="1">
        <f t="array" ref="P334">IFERROR(INDEX($P$12:$R$111,(SMALL(IF(INDEX($P$12:$R$111,,$A$149)=$A$255,MATCH(ROW($P$12:$P$111),ROW($P$12:$P$111)),""),ROWS($B$1:B77))),COLUMNS($B$1:B77)),"")</f>
        <v/>
      </c>
      <c r="Q334" s="70" t="str" cm="1">
        <f t="array" ref="Q334">IFERROR(INDEX($P$12:$R$111,(SMALL(IF(INDEX($P$12:$R$111,,$A$149)=$A$255,MATCH(ROW($P$12:$P$111),ROW($P$12:$P$111)),""),ROWS($B$1:C77))),COLUMNS($B$1:C77)),"")</f>
        <v/>
      </c>
      <c r="R334" s="70" t="str" cm="1">
        <f t="array" ref="R334">IFERROR(INDEX($P$12:$R$111,(SMALL(IF(INDEX($P$12:$R$111,,$A$149)=$A$255,MATCH(ROW($P$12:$P$111),ROW($P$12:$P$111)),""),ROWS($B$1:D77))),COLUMNS($B$1:D77)),"")</f>
        <v/>
      </c>
    </row>
    <row r="335" spans="1:18" x14ac:dyDescent="0.3">
      <c r="A335">
        <v>78</v>
      </c>
      <c r="B335" s="70" t="str" cm="1">
        <f t="array" ref="B335">IFERROR(INDEX($B$12:$H$111,(SMALL(IF(INDEX($B$12:$H$111,,$A$149)=$A$255,MATCH(ROW($B$12:$B$111),ROW($B$12:$B$111)),""),ROWS($B$1:B78))),COLUMNS($B$1:B78)),"")</f>
        <v/>
      </c>
      <c r="C335" s="70" t="str" cm="1">
        <f t="array" ref="C335">IFERROR(INDEX($B$12:$H$111,(SMALL(IF(INDEX($B$12:$H$111,,$A$149)=$A$255,MATCH(ROW($B$12:$B$111),ROW($B$12:$B$111)),""),ROWS($B$1:C78))),COLUMNS($B$1:C78)),"")</f>
        <v/>
      </c>
      <c r="D335" s="70" t="str" cm="1">
        <f t="array" ref="D335">IFERROR(INDEX($B$12:$H$111,(SMALL(IF(INDEX($B$12:$H$111,,$A$149)=$A$255,MATCH(ROW($B$12:$B$111),ROW($B$12:$B$111)),""),ROWS($B$1:D78))),COLUMNS($B$1:D78)),"")</f>
        <v/>
      </c>
      <c r="E335" s="70" t="str" cm="1">
        <f t="array" ref="E335">IFERROR(INDEX($B$12:$H$111,(SMALL(IF(INDEX($B$12:$H$111,,$A$149)=$A$255,MATCH(ROW($B$12:$B$111),ROW($B$12:$B$111)),""),ROWS($B$1:E78))),COLUMNS($B$1:E78)),"")</f>
        <v/>
      </c>
      <c r="F335" s="70" t="str" cm="1">
        <f t="array" ref="F335">IFERROR(INDEX($B$12:$H$111,(SMALL(IF(INDEX($B$12:$H$111,,$A$149)=$A$255,MATCH(ROW($B$12:$B$111),ROW($B$12:$B$111)),""),ROWS($B$1:F78))),COLUMNS($B$1:F78)),"")</f>
        <v/>
      </c>
      <c r="G335" s="70" t="str" cm="1">
        <f t="array" ref="G335">IFERROR(INDEX($B$12:$H$111,(SMALL(IF(INDEX($B$12:$H$111,,$A$149)=$A$255,MATCH(ROW($B$12:$B$111),ROW($B$12:$B$111)),""),ROWS($B$1:G78))),COLUMNS($B$1:G78)),"")</f>
        <v/>
      </c>
      <c r="H335" s="70" t="str" cm="1">
        <f t="array" ref="H335">IFERROR(INDEX($B$12:$H$111,(SMALL(IF(INDEX($B$12:$H$111,,$A$149)=$A$255,MATCH(ROW($B$12:$B$111),ROW($B$12:$B$111)),""),ROWS($B$1:H78))),COLUMNS($B$1:H78)),"")</f>
        <v/>
      </c>
      <c r="K335" s="70" t="str" cm="1">
        <f t="array" ref="K335">IFERROR(INDEX($K$12:$M$111,(SMALL(IF(INDEX($K$12:$M$111,,$A$149)=$A$255,MATCH(ROW($K$12:$K$111),ROW($K$12:$K$111)),""),ROWS($B$1:B78))),COLUMNS($B$1:B78)),"")</f>
        <v/>
      </c>
      <c r="L335" s="70" t="str" cm="1">
        <f t="array" ref="L335">IFERROR(INDEX($K$12:$M$111,(SMALL(IF(INDEX($K$12:$M$111,,$A$149)=$A$255,MATCH(ROW($K$12:$K$111),ROW($K$12:$K$111)),""),ROWS($B$1:C78))),COLUMNS($B$1:C78)),"")</f>
        <v/>
      </c>
      <c r="M335" s="70" t="str" cm="1">
        <f t="array" ref="M335">IFERROR(INDEX($K$12:$M$111,(SMALL(IF(INDEX($K$12:$M$111,,$A$149)=$A$255,MATCH(ROW($K$12:$K$111),ROW($K$12:$K$111)),""),ROWS($B$1:D78))),COLUMNS($B$1:D78)),"")</f>
        <v/>
      </c>
      <c r="P335" s="70" t="str" cm="1">
        <f t="array" ref="P335">IFERROR(INDEX($P$12:$R$111,(SMALL(IF(INDEX($P$12:$R$111,,$A$149)=$A$255,MATCH(ROW($P$12:$P$111),ROW($P$12:$P$111)),""),ROWS($B$1:B78))),COLUMNS($B$1:B78)),"")</f>
        <v/>
      </c>
      <c r="Q335" s="70" t="str" cm="1">
        <f t="array" ref="Q335">IFERROR(INDEX($P$12:$R$111,(SMALL(IF(INDEX($P$12:$R$111,,$A$149)=$A$255,MATCH(ROW($P$12:$P$111),ROW($P$12:$P$111)),""),ROWS($B$1:C78))),COLUMNS($B$1:C78)),"")</f>
        <v/>
      </c>
      <c r="R335" s="70" t="str" cm="1">
        <f t="array" ref="R335">IFERROR(INDEX($P$12:$R$111,(SMALL(IF(INDEX($P$12:$R$111,,$A$149)=$A$255,MATCH(ROW($P$12:$P$111),ROW($P$12:$P$111)),""),ROWS($B$1:D78))),COLUMNS($B$1:D78)),"")</f>
        <v/>
      </c>
    </row>
    <row r="336" spans="1:18" x14ac:dyDescent="0.3">
      <c r="A336">
        <v>79</v>
      </c>
      <c r="B336" s="70" t="str" cm="1">
        <f t="array" ref="B336">IFERROR(INDEX($B$12:$H$111,(SMALL(IF(INDEX($B$12:$H$111,,$A$149)=$A$255,MATCH(ROW($B$12:$B$111),ROW($B$12:$B$111)),""),ROWS($B$1:B79))),COLUMNS($B$1:B79)),"")</f>
        <v/>
      </c>
      <c r="C336" s="70" t="str" cm="1">
        <f t="array" ref="C336">IFERROR(INDEX($B$12:$H$111,(SMALL(IF(INDEX($B$12:$H$111,,$A$149)=$A$255,MATCH(ROW($B$12:$B$111),ROW($B$12:$B$111)),""),ROWS($B$1:C79))),COLUMNS($B$1:C79)),"")</f>
        <v/>
      </c>
      <c r="D336" s="70" t="str" cm="1">
        <f t="array" ref="D336">IFERROR(INDEX($B$12:$H$111,(SMALL(IF(INDEX($B$12:$H$111,,$A$149)=$A$255,MATCH(ROW($B$12:$B$111),ROW($B$12:$B$111)),""),ROWS($B$1:D79))),COLUMNS($B$1:D79)),"")</f>
        <v/>
      </c>
      <c r="E336" s="70" t="str" cm="1">
        <f t="array" ref="E336">IFERROR(INDEX($B$12:$H$111,(SMALL(IF(INDEX($B$12:$H$111,,$A$149)=$A$255,MATCH(ROW($B$12:$B$111),ROW($B$12:$B$111)),""),ROWS($B$1:E79))),COLUMNS($B$1:E79)),"")</f>
        <v/>
      </c>
      <c r="F336" s="70" t="str" cm="1">
        <f t="array" ref="F336">IFERROR(INDEX($B$12:$H$111,(SMALL(IF(INDEX($B$12:$H$111,,$A$149)=$A$255,MATCH(ROW($B$12:$B$111),ROW($B$12:$B$111)),""),ROWS($B$1:F79))),COLUMNS($B$1:F79)),"")</f>
        <v/>
      </c>
      <c r="G336" s="70" t="str" cm="1">
        <f t="array" ref="G336">IFERROR(INDEX($B$12:$H$111,(SMALL(IF(INDEX($B$12:$H$111,,$A$149)=$A$255,MATCH(ROW($B$12:$B$111),ROW($B$12:$B$111)),""),ROWS($B$1:G79))),COLUMNS($B$1:G79)),"")</f>
        <v/>
      </c>
      <c r="H336" s="70" t="str" cm="1">
        <f t="array" ref="H336">IFERROR(INDEX($B$12:$H$111,(SMALL(IF(INDEX($B$12:$H$111,,$A$149)=$A$255,MATCH(ROW($B$12:$B$111),ROW($B$12:$B$111)),""),ROWS($B$1:H79))),COLUMNS($B$1:H79)),"")</f>
        <v/>
      </c>
      <c r="K336" s="70" t="str" cm="1">
        <f t="array" ref="K336">IFERROR(INDEX($K$12:$M$111,(SMALL(IF(INDEX($K$12:$M$111,,$A$149)=$A$255,MATCH(ROW($K$12:$K$111),ROW($K$12:$K$111)),""),ROWS($B$1:B79))),COLUMNS($B$1:B79)),"")</f>
        <v/>
      </c>
      <c r="L336" s="70" t="str" cm="1">
        <f t="array" ref="L336">IFERROR(INDEX($K$12:$M$111,(SMALL(IF(INDEX($K$12:$M$111,,$A$149)=$A$255,MATCH(ROW($K$12:$K$111),ROW($K$12:$K$111)),""),ROWS($B$1:C79))),COLUMNS($B$1:C79)),"")</f>
        <v/>
      </c>
      <c r="M336" s="70" t="str" cm="1">
        <f t="array" ref="M336">IFERROR(INDEX($K$12:$M$111,(SMALL(IF(INDEX($K$12:$M$111,,$A$149)=$A$255,MATCH(ROW($K$12:$K$111),ROW($K$12:$K$111)),""),ROWS($B$1:D79))),COLUMNS($B$1:D79)),"")</f>
        <v/>
      </c>
      <c r="P336" s="70" t="str" cm="1">
        <f t="array" ref="P336">IFERROR(INDEX($P$12:$R$111,(SMALL(IF(INDEX($P$12:$R$111,,$A$149)=$A$255,MATCH(ROW($P$12:$P$111),ROW($P$12:$P$111)),""),ROWS($B$1:B79))),COLUMNS($B$1:B79)),"")</f>
        <v/>
      </c>
      <c r="Q336" s="70" t="str" cm="1">
        <f t="array" ref="Q336">IFERROR(INDEX($P$12:$R$111,(SMALL(IF(INDEX($P$12:$R$111,,$A$149)=$A$255,MATCH(ROW($P$12:$P$111),ROW($P$12:$P$111)),""),ROWS($B$1:C79))),COLUMNS($B$1:C79)),"")</f>
        <v/>
      </c>
      <c r="R336" s="70" t="str" cm="1">
        <f t="array" ref="R336">IFERROR(INDEX($P$12:$R$111,(SMALL(IF(INDEX($P$12:$R$111,,$A$149)=$A$255,MATCH(ROW($P$12:$P$111),ROW($P$12:$P$111)),""),ROWS($B$1:D79))),COLUMNS($B$1:D79)),"")</f>
        <v/>
      </c>
    </row>
    <row r="337" spans="1:18" x14ac:dyDescent="0.3">
      <c r="A337">
        <v>80</v>
      </c>
      <c r="B337" s="70" t="str" cm="1">
        <f t="array" ref="B337">IFERROR(INDEX($B$12:$H$111,(SMALL(IF(INDEX($B$12:$H$111,,$A$149)=$A$255,MATCH(ROW($B$12:$B$111),ROW($B$12:$B$111)),""),ROWS($B$1:B80))),COLUMNS($B$1:B80)),"")</f>
        <v/>
      </c>
      <c r="C337" s="70" t="str" cm="1">
        <f t="array" ref="C337">IFERROR(INDEX($B$12:$H$111,(SMALL(IF(INDEX($B$12:$H$111,,$A$149)=$A$255,MATCH(ROW($B$12:$B$111),ROW($B$12:$B$111)),""),ROWS($B$1:C80))),COLUMNS($B$1:C80)),"")</f>
        <v/>
      </c>
      <c r="D337" s="70" t="str" cm="1">
        <f t="array" ref="D337">IFERROR(INDEX($B$12:$H$111,(SMALL(IF(INDEX($B$12:$H$111,,$A$149)=$A$255,MATCH(ROW($B$12:$B$111),ROW($B$12:$B$111)),""),ROWS($B$1:D80))),COLUMNS($B$1:D80)),"")</f>
        <v/>
      </c>
      <c r="E337" s="70" t="str" cm="1">
        <f t="array" ref="E337">IFERROR(INDEX($B$12:$H$111,(SMALL(IF(INDEX($B$12:$H$111,,$A$149)=$A$255,MATCH(ROW($B$12:$B$111),ROW($B$12:$B$111)),""),ROWS($B$1:E80))),COLUMNS($B$1:E80)),"")</f>
        <v/>
      </c>
      <c r="F337" s="70" t="str" cm="1">
        <f t="array" ref="F337">IFERROR(INDEX($B$12:$H$111,(SMALL(IF(INDEX($B$12:$H$111,,$A$149)=$A$255,MATCH(ROW($B$12:$B$111),ROW($B$12:$B$111)),""),ROWS($B$1:F80))),COLUMNS($B$1:F80)),"")</f>
        <v/>
      </c>
      <c r="G337" s="70" t="str" cm="1">
        <f t="array" ref="G337">IFERROR(INDEX($B$12:$H$111,(SMALL(IF(INDEX($B$12:$H$111,,$A$149)=$A$255,MATCH(ROW($B$12:$B$111),ROW($B$12:$B$111)),""),ROWS($B$1:G80))),COLUMNS($B$1:G80)),"")</f>
        <v/>
      </c>
      <c r="H337" s="70" t="str" cm="1">
        <f t="array" ref="H337">IFERROR(INDEX($B$12:$H$111,(SMALL(IF(INDEX($B$12:$H$111,,$A$149)=$A$255,MATCH(ROW($B$12:$B$111),ROW($B$12:$B$111)),""),ROWS($B$1:H80))),COLUMNS($B$1:H80)),"")</f>
        <v/>
      </c>
      <c r="K337" s="70" t="str" cm="1">
        <f t="array" ref="K337">IFERROR(INDEX($K$12:$M$111,(SMALL(IF(INDEX($K$12:$M$111,,$A$149)=$A$255,MATCH(ROW($K$12:$K$111),ROW($K$12:$K$111)),""),ROWS($B$1:B80))),COLUMNS($B$1:B80)),"")</f>
        <v/>
      </c>
      <c r="L337" s="70" t="str" cm="1">
        <f t="array" ref="L337">IFERROR(INDEX($K$12:$M$111,(SMALL(IF(INDEX($K$12:$M$111,,$A$149)=$A$255,MATCH(ROW($K$12:$K$111),ROW($K$12:$K$111)),""),ROWS($B$1:C80))),COLUMNS($B$1:C80)),"")</f>
        <v/>
      </c>
      <c r="M337" s="70" t="str" cm="1">
        <f t="array" ref="M337">IFERROR(INDEX($K$12:$M$111,(SMALL(IF(INDEX($K$12:$M$111,,$A$149)=$A$255,MATCH(ROW($K$12:$K$111),ROW($K$12:$K$111)),""),ROWS($B$1:D80))),COLUMNS($B$1:D80)),"")</f>
        <v/>
      </c>
      <c r="P337" s="70" t="str" cm="1">
        <f t="array" ref="P337">IFERROR(INDEX($P$12:$R$111,(SMALL(IF(INDEX($P$12:$R$111,,$A$149)=$A$255,MATCH(ROW($P$12:$P$111),ROW($P$12:$P$111)),""),ROWS($B$1:B80))),COLUMNS($B$1:B80)),"")</f>
        <v/>
      </c>
      <c r="Q337" s="70" t="str" cm="1">
        <f t="array" ref="Q337">IFERROR(INDEX($P$12:$R$111,(SMALL(IF(INDEX($P$12:$R$111,,$A$149)=$A$255,MATCH(ROW($P$12:$P$111),ROW($P$12:$P$111)),""),ROWS($B$1:C80))),COLUMNS($B$1:C80)),"")</f>
        <v/>
      </c>
      <c r="R337" s="70" t="str" cm="1">
        <f t="array" ref="R337">IFERROR(INDEX($P$12:$R$111,(SMALL(IF(INDEX($P$12:$R$111,,$A$149)=$A$255,MATCH(ROW($P$12:$P$111),ROW($P$12:$P$111)),""),ROWS($B$1:D80))),COLUMNS($B$1:D80)),"")</f>
        <v/>
      </c>
    </row>
    <row r="338" spans="1:18" x14ac:dyDescent="0.3">
      <c r="A338">
        <v>81</v>
      </c>
      <c r="B338" s="70" t="str" cm="1">
        <f t="array" ref="B338">IFERROR(INDEX($B$12:$H$111,(SMALL(IF(INDEX($B$12:$H$111,,$A$149)=$A$255,MATCH(ROW($B$12:$B$111),ROW($B$12:$B$111)),""),ROWS($B$1:B81))),COLUMNS($B$1:B81)),"")</f>
        <v/>
      </c>
      <c r="C338" s="70" t="str" cm="1">
        <f t="array" ref="C338">IFERROR(INDEX($B$12:$H$111,(SMALL(IF(INDEX($B$12:$H$111,,$A$149)=$A$255,MATCH(ROW($B$12:$B$111),ROW($B$12:$B$111)),""),ROWS($B$1:C81))),COLUMNS($B$1:C81)),"")</f>
        <v/>
      </c>
      <c r="D338" s="70" t="str" cm="1">
        <f t="array" ref="D338">IFERROR(INDEX($B$12:$H$111,(SMALL(IF(INDEX($B$12:$H$111,,$A$149)=$A$255,MATCH(ROW($B$12:$B$111),ROW($B$12:$B$111)),""),ROWS($B$1:D81))),COLUMNS($B$1:D81)),"")</f>
        <v/>
      </c>
      <c r="E338" s="70" t="str" cm="1">
        <f t="array" ref="E338">IFERROR(INDEX($B$12:$H$111,(SMALL(IF(INDEX($B$12:$H$111,,$A$149)=$A$255,MATCH(ROW($B$12:$B$111),ROW($B$12:$B$111)),""),ROWS($B$1:E81))),COLUMNS($B$1:E81)),"")</f>
        <v/>
      </c>
      <c r="F338" s="70" t="str" cm="1">
        <f t="array" ref="F338">IFERROR(INDEX($B$12:$H$111,(SMALL(IF(INDEX($B$12:$H$111,,$A$149)=$A$255,MATCH(ROW($B$12:$B$111),ROW($B$12:$B$111)),""),ROWS($B$1:F81))),COLUMNS($B$1:F81)),"")</f>
        <v/>
      </c>
      <c r="G338" s="70" t="str" cm="1">
        <f t="array" ref="G338">IFERROR(INDEX($B$12:$H$111,(SMALL(IF(INDEX($B$12:$H$111,,$A$149)=$A$255,MATCH(ROW($B$12:$B$111),ROW($B$12:$B$111)),""),ROWS($B$1:G81))),COLUMNS($B$1:G81)),"")</f>
        <v/>
      </c>
      <c r="H338" s="70" t="str" cm="1">
        <f t="array" ref="H338">IFERROR(INDEX($B$12:$H$111,(SMALL(IF(INDEX($B$12:$H$111,,$A$149)=$A$255,MATCH(ROW($B$12:$B$111),ROW($B$12:$B$111)),""),ROWS($B$1:H81))),COLUMNS($B$1:H81)),"")</f>
        <v/>
      </c>
      <c r="K338" s="70" t="str" cm="1">
        <f t="array" ref="K338">IFERROR(INDEX($K$12:$M$111,(SMALL(IF(INDEX($K$12:$M$111,,$A$149)=$A$255,MATCH(ROW($K$12:$K$111),ROW($K$12:$K$111)),""),ROWS($B$1:B81))),COLUMNS($B$1:B81)),"")</f>
        <v/>
      </c>
      <c r="L338" s="70" t="str" cm="1">
        <f t="array" ref="L338">IFERROR(INDEX($K$12:$M$111,(SMALL(IF(INDEX($K$12:$M$111,,$A$149)=$A$255,MATCH(ROW($K$12:$K$111),ROW($K$12:$K$111)),""),ROWS($B$1:C81))),COLUMNS($B$1:C81)),"")</f>
        <v/>
      </c>
      <c r="M338" s="70" t="str" cm="1">
        <f t="array" ref="M338">IFERROR(INDEX($K$12:$M$111,(SMALL(IF(INDEX($K$12:$M$111,,$A$149)=$A$255,MATCH(ROW($K$12:$K$111),ROW($K$12:$K$111)),""),ROWS($B$1:D81))),COLUMNS($B$1:D81)),"")</f>
        <v/>
      </c>
      <c r="P338" s="70" t="str" cm="1">
        <f t="array" ref="P338">IFERROR(INDEX($P$12:$R$111,(SMALL(IF(INDEX($P$12:$R$111,,$A$149)=$A$255,MATCH(ROW($P$12:$P$111),ROW($P$12:$P$111)),""),ROWS($B$1:B81))),COLUMNS($B$1:B81)),"")</f>
        <v/>
      </c>
      <c r="Q338" s="70" t="str" cm="1">
        <f t="array" ref="Q338">IFERROR(INDEX($P$12:$R$111,(SMALL(IF(INDEX($P$12:$R$111,,$A$149)=$A$255,MATCH(ROW($P$12:$P$111),ROW($P$12:$P$111)),""),ROWS($B$1:C81))),COLUMNS($B$1:C81)),"")</f>
        <v/>
      </c>
      <c r="R338" s="70" t="str" cm="1">
        <f t="array" ref="R338">IFERROR(INDEX($P$12:$R$111,(SMALL(IF(INDEX($P$12:$R$111,,$A$149)=$A$255,MATCH(ROW($P$12:$P$111),ROW($P$12:$P$111)),""),ROWS($B$1:D81))),COLUMNS($B$1:D81)),"")</f>
        <v/>
      </c>
    </row>
    <row r="339" spans="1:18" x14ac:dyDescent="0.3">
      <c r="A339">
        <v>82</v>
      </c>
      <c r="B339" s="70" t="str" cm="1">
        <f t="array" ref="B339">IFERROR(INDEX($B$12:$H$111,(SMALL(IF(INDEX($B$12:$H$111,,$A$149)=$A$255,MATCH(ROW($B$12:$B$111),ROW($B$12:$B$111)),""),ROWS($B$1:B82))),COLUMNS($B$1:B82)),"")</f>
        <v/>
      </c>
      <c r="C339" s="70" t="str" cm="1">
        <f t="array" ref="C339">IFERROR(INDEX($B$12:$H$111,(SMALL(IF(INDEX($B$12:$H$111,,$A$149)=$A$255,MATCH(ROW($B$12:$B$111),ROW($B$12:$B$111)),""),ROWS($B$1:C82))),COLUMNS($B$1:C82)),"")</f>
        <v/>
      </c>
      <c r="D339" s="70" t="str" cm="1">
        <f t="array" ref="D339">IFERROR(INDEX($B$12:$H$111,(SMALL(IF(INDEX($B$12:$H$111,,$A$149)=$A$255,MATCH(ROW($B$12:$B$111),ROW($B$12:$B$111)),""),ROWS($B$1:D82))),COLUMNS($B$1:D82)),"")</f>
        <v/>
      </c>
      <c r="E339" s="70" t="str" cm="1">
        <f t="array" ref="E339">IFERROR(INDEX($B$12:$H$111,(SMALL(IF(INDEX($B$12:$H$111,,$A$149)=$A$255,MATCH(ROW($B$12:$B$111),ROW($B$12:$B$111)),""),ROWS($B$1:E82))),COLUMNS($B$1:E82)),"")</f>
        <v/>
      </c>
      <c r="F339" s="70" t="str" cm="1">
        <f t="array" ref="F339">IFERROR(INDEX($B$12:$H$111,(SMALL(IF(INDEX($B$12:$H$111,,$A$149)=$A$255,MATCH(ROW($B$12:$B$111),ROW($B$12:$B$111)),""),ROWS($B$1:F82))),COLUMNS($B$1:F82)),"")</f>
        <v/>
      </c>
      <c r="G339" s="70" t="str" cm="1">
        <f t="array" ref="G339">IFERROR(INDEX($B$12:$H$111,(SMALL(IF(INDEX($B$12:$H$111,,$A$149)=$A$255,MATCH(ROW($B$12:$B$111),ROW($B$12:$B$111)),""),ROWS($B$1:G82))),COLUMNS($B$1:G82)),"")</f>
        <v/>
      </c>
      <c r="H339" s="70" t="str" cm="1">
        <f t="array" ref="H339">IFERROR(INDEX($B$12:$H$111,(SMALL(IF(INDEX($B$12:$H$111,,$A$149)=$A$255,MATCH(ROW($B$12:$B$111),ROW($B$12:$B$111)),""),ROWS($B$1:H82))),COLUMNS($B$1:H82)),"")</f>
        <v/>
      </c>
      <c r="K339" s="70" t="str" cm="1">
        <f t="array" ref="K339">IFERROR(INDEX($K$12:$M$111,(SMALL(IF(INDEX($K$12:$M$111,,$A$149)=$A$255,MATCH(ROW($K$12:$K$111),ROW($K$12:$K$111)),""),ROWS($B$1:B82))),COLUMNS($B$1:B82)),"")</f>
        <v/>
      </c>
      <c r="L339" s="70" t="str" cm="1">
        <f t="array" ref="L339">IFERROR(INDEX($K$12:$M$111,(SMALL(IF(INDEX($K$12:$M$111,,$A$149)=$A$255,MATCH(ROW($K$12:$K$111),ROW($K$12:$K$111)),""),ROWS($B$1:C82))),COLUMNS($B$1:C82)),"")</f>
        <v/>
      </c>
      <c r="M339" s="70" t="str" cm="1">
        <f t="array" ref="M339">IFERROR(INDEX($K$12:$M$111,(SMALL(IF(INDEX($K$12:$M$111,,$A$149)=$A$255,MATCH(ROW($K$12:$K$111),ROW($K$12:$K$111)),""),ROWS($B$1:D82))),COLUMNS($B$1:D82)),"")</f>
        <v/>
      </c>
      <c r="P339" s="70" t="str" cm="1">
        <f t="array" ref="P339">IFERROR(INDEX($P$12:$R$111,(SMALL(IF(INDEX($P$12:$R$111,,$A$149)=$A$255,MATCH(ROW($P$12:$P$111),ROW($P$12:$P$111)),""),ROWS($B$1:B82))),COLUMNS($B$1:B82)),"")</f>
        <v/>
      </c>
      <c r="Q339" s="70" t="str" cm="1">
        <f t="array" ref="Q339">IFERROR(INDEX($P$12:$R$111,(SMALL(IF(INDEX($P$12:$R$111,,$A$149)=$A$255,MATCH(ROW($P$12:$P$111),ROW($P$12:$P$111)),""),ROWS($B$1:C82))),COLUMNS($B$1:C82)),"")</f>
        <v/>
      </c>
      <c r="R339" s="70" t="str" cm="1">
        <f t="array" ref="R339">IFERROR(INDEX($P$12:$R$111,(SMALL(IF(INDEX($P$12:$R$111,,$A$149)=$A$255,MATCH(ROW($P$12:$P$111),ROW($P$12:$P$111)),""),ROWS($B$1:D82))),COLUMNS($B$1:D82)),"")</f>
        <v/>
      </c>
    </row>
    <row r="340" spans="1:18" x14ac:dyDescent="0.3">
      <c r="A340">
        <v>83</v>
      </c>
      <c r="B340" s="70" t="str" cm="1">
        <f t="array" ref="B340">IFERROR(INDEX($B$12:$H$111,(SMALL(IF(INDEX($B$12:$H$111,,$A$149)=$A$255,MATCH(ROW($B$12:$B$111),ROW($B$12:$B$111)),""),ROWS($B$1:B83))),COLUMNS($B$1:B83)),"")</f>
        <v/>
      </c>
      <c r="C340" s="70" t="str" cm="1">
        <f t="array" ref="C340">IFERROR(INDEX($B$12:$H$111,(SMALL(IF(INDEX($B$12:$H$111,,$A$149)=$A$255,MATCH(ROW($B$12:$B$111),ROW($B$12:$B$111)),""),ROWS($B$1:C83))),COLUMNS($B$1:C83)),"")</f>
        <v/>
      </c>
      <c r="D340" s="70" t="str" cm="1">
        <f t="array" ref="D340">IFERROR(INDEX($B$12:$H$111,(SMALL(IF(INDEX($B$12:$H$111,,$A$149)=$A$255,MATCH(ROW($B$12:$B$111),ROW($B$12:$B$111)),""),ROWS($B$1:D83))),COLUMNS($B$1:D83)),"")</f>
        <v/>
      </c>
      <c r="E340" s="70" t="str" cm="1">
        <f t="array" ref="E340">IFERROR(INDEX($B$12:$H$111,(SMALL(IF(INDEX($B$12:$H$111,,$A$149)=$A$255,MATCH(ROW($B$12:$B$111),ROW($B$12:$B$111)),""),ROWS($B$1:E83))),COLUMNS($B$1:E83)),"")</f>
        <v/>
      </c>
      <c r="F340" s="70" t="str" cm="1">
        <f t="array" ref="F340">IFERROR(INDEX($B$12:$H$111,(SMALL(IF(INDEX($B$12:$H$111,,$A$149)=$A$255,MATCH(ROW($B$12:$B$111),ROW($B$12:$B$111)),""),ROWS($B$1:F83))),COLUMNS($B$1:F83)),"")</f>
        <v/>
      </c>
      <c r="G340" s="70" t="str" cm="1">
        <f t="array" ref="G340">IFERROR(INDEX($B$12:$H$111,(SMALL(IF(INDEX($B$12:$H$111,,$A$149)=$A$255,MATCH(ROW($B$12:$B$111),ROW($B$12:$B$111)),""),ROWS($B$1:G83))),COLUMNS($B$1:G83)),"")</f>
        <v/>
      </c>
      <c r="H340" s="70" t="str" cm="1">
        <f t="array" ref="H340">IFERROR(INDEX($B$12:$H$111,(SMALL(IF(INDEX($B$12:$H$111,,$A$149)=$A$255,MATCH(ROW($B$12:$B$111),ROW($B$12:$B$111)),""),ROWS($B$1:H83))),COLUMNS($B$1:H83)),"")</f>
        <v/>
      </c>
      <c r="K340" s="70" t="str" cm="1">
        <f t="array" ref="K340">IFERROR(INDEX($K$12:$M$111,(SMALL(IF(INDEX($K$12:$M$111,,$A$149)=$A$255,MATCH(ROW($K$12:$K$111),ROW($K$12:$K$111)),""),ROWS($B$1:B83))),COLUMNS($B$1:B83)),"")</f>
        <v/>
      </c>
      <c r="L340" s="70" t="str" cm="1">
        <f t="array" ref="L340">IFERROR(INDEX($K$12:$M$111,(SMALL(IF(INDEX($K$12:$M$111,,$A$149)=$A$255,MATCH(ROW($K$12:$K$111),ROW($K$12:$K$111)),""),ROWS($B$1:C83))),COLUMNS($B$1:C83)),"")</f>
        <v/>
      </c>
      <c r="M340" s="70" t="str" cm="1">
        <f t="array" ref="M340">IFERROR(INDEX($K$12:$M$111,(SMALL(IF(INDEX($K$12:$M$111,,$A$149)=$A$255,MATCH(ROW($K$12:$K$111),ROW($K$12:$K$111)),""),ROWS($B$1:D83))),COLUMNS($B$1:D83)),"")</f>
        <v/>
      </c>
      <c r="P340" s="70" t="str" cm="1">
        <f t="array" ref="P340">IFERROR(INDEX($P$12:$R$111,(SMALL(IF(INDEX($P$12:$R$111,,$A$149)=$A$255,MATCH(ROW($P$12:$P$111),ROW($P$12:$P$111)),""),ROWS($B$1:B83))),COLUMNS($B$1:B83)),"")</f>
        <v/>
      </c>
      <c r="Q340" s="70" t="str" cm="1">
        <f t="array" ref="Q340">IFERROR(INDEX($P$12:$R$111,(SMALL(IF(INDEX($P$12:$R$111,,$A$149)=$A$255,MATCH(ROW($P$12:$P$111),ROW($P$12:$P$111)),""),ROWS($B$1:C83))),COLUMNS($B$1:C83)),"")</f>
        <v/>
      </c>
      <c r="R340" s="70" t="str" cm="1">
        <f t="array" ref="R340">IFERROR(INDEX($P$12:$R$111,(SMALL(IF(INDEX($P$12:$R$111,,$A$149)=$A$255,MATCH(ROW($P$12:$P$111),ROW($P$12:$P$111)),""),ROWS($B$1:D83))),COLUMNS($B$1:D83)),"")</f>
        <v/>
      </c>
    </row>
    <row r="341" spans="1:18" x14ac:dyDescent="0.3">
      <c r="A341">
        <v>84</v>
      </c>
      <c r="B341" s="70" t="str" cm="1">
        <f t="array" ref="B341">IFERROR(INDEX($B$12:$H$111,(SMALL(IF(INDEX($B$12:$H$111,,$A$149)=$A$255,MATCH(ROW($B$12:$B$111),ROW($B$12:$B$111)),""),ROWS($B$1:B84))),COLUMNS($B$1:B84)),"")</f>
        <v/>
      </c>
      <c r="C341" s="70" t="str" cm="1">
        <f t="array" ref="C341">IFERROR(INDEX($B$12:$H$111,(SMALL(IF(INDEX($B$12:$H$111,,$A$149)=$A$255,MATCH(ROW($B$12:$B$111),ROW($B$12:$B$111)),""),ROWS($B$1:C84))),COLUMNS($B$1:C84)),"")</f>
        <v/>
      </c>
      <c r="D341" s="70" t="str" cm="1">
        <f t="array" ref="D341">IFERROR(INDEX($B$12:$H$111,(SMALL(IF(INDEX($B$12:$H$111,,$A$149)=$A$255,MATCH(ROW($B$12:$B$111),ROW($B$12:$B$111)),""),ROWS($B$1:D84))),COLUMNS($B$1:D84)),"")</f>
        <v/>
      </c>
      <c r="E341" s="70" t="str" cm="1">
        <f t="array" ref="E341">IFERROR(INDEX($B$12:$H$111,(SMALL(IF(INDEX($B$12:$H$111,,$A$149)=$A$255,MATCH(ROW($B$12:$B$111),ROW($B$12:$B$111)),""),ROWS($B$1:E84))),COLUMNS($B$1:E84)),"")</f>
        <v/>
      </c>
      <c r="F341" s="70" t="str" cm="1">
        <f t="array" ref="F341">IFERROR(INDEX($B$12:$H$111,(SMALL(IF(INDEX($B$12:$H$111,,$A$149)=$A$255,MATCH(ROW($B$12:$B$111),ROW($B$12:$B$111)),""),ROWS($B$1:F84))),COLUMNS($B$1:F84)),"")</f>
        <v/>
      </c>
      <c r="G341" s="70" t="str" cm="1">
        <f t="array" ref="G341">IFERROR(INDEX($B$12:$H$111,(SMALL(IF(INDEX($B$12:$H$111,,$A$149)=$A$255,MATCH(ROW($B$12:$B$111),ROW($B$12:$B$111)),""),ROWS($B$1:G84))),COLUMNS($B$1:G84)),"")</f>
        <v/>
      </c>
      <c r="H341" s="70" t="str" cm="1">
        <f t="array" ref="H341">IFERROR(INDEX($B$12:$H$111,(SMALL(IF(INDEX($B$12:$H$111,,$A$149)=$A$255,MATCH(ROW($B$12:$B$111),ROW($B$12:$B$111)),""),ROWS($B$1:H84))),COLUMNS($B$1:H84)),"")</f>
        <v/>
      </c>
      <c r="K341" s="70" t="str" cm="1">
        <f t="array" ref="K341">IFERROR(INDEX($K$12:$M$111,(SMALL(IF(INDEX($K$12:$M$111,,$A$149)=$A$255,MATCH(ROW($K$12:$K$111),ROW($K$12:$K$111)),""),ROWS($B$1:B84))),COLUMNS($B$1:B84)),"")</f>
        <v/>
      </c>
      <c r="L341" s="70" t="str" cm="1">
        <f t="array" ref="L341">IFERROR(INDEX($K$12:$M$111,(SMALL(IF(INDEX($K$12:$M$111,,$A$149)=$A$255,MATCH(ROW($K$12:$K$111),ROW($K$12:$K$111)),""),ROWS($B$1:C84))),COLUMNS($B$1:C84)),"")</f>
        <v/>
      </c>
      <c r="M341" s="70" t="str" cm="1">
        <f t="array" ref="M341">IFERROR(INDEX($K$12:$M$111,(SMALL(IF(INDEX($K$12:$M$111,,$A$149)=$A$255,MATCH(ROW($K$12:$K$111),ROW($K$12:$K$111)),""),ROWS($B$1:D84))),COLUMNS($B$1:D84)),"")</f>
        <v/>
      </c>
      <c r="P341" s="70" t="str" cm="1">
        <f t="array" ref="P341">IFERROR(INDEX($P$12:$R$111,(SMALL(IF(INDEX($P$12:$R$111,,$A$149)=$A$255,MATCH(ROW($P$12:$P$111),ROW($P$12:$P$111)),""),ROWS($B$1:B84))),COLUMNS($B$1:B84)),"")</f>
        <v/>
      </c>
      <c r="Q341" s="70" t="str" cm="1">
        <f t="array" ref="Q341">IFERROR(INDEX($P$12:$R$111,(SMALL(IF(INDEX($P$12:$R$111,,$A$149)=$A$255,MATCH(ROW($P$12:$P$111),ROW($P$12:$P$111)),""),ROWS($B$1:C84))),COLUMNS($B$1:C84)),"")</f>
        <v/>
      </c>
      <c r="R341" s="70" t="str" cm="1">
        <f t="array" ref="R341">IFERROR(INDEX($P$12:$R$111,(SMALL(IF(INDEX($P$12:$R$111,,$A$149)=$A$255,MATCH(ROW($P$12:$P$111),ROW($P$12:$P$111)),""),ROWS($B$1:D84))),COLUMNS($B$1:D84)),"")</f>
        <v/>
      </c>
    </row>
    <row r="342" spans="1:18" x14ac:dyDescent="0.3">
      <c r="A342">
        <v>85</v>
      </c>
      <c r="B342" s="70" t="str" cm="1">
        <f t="array" ref="B342">IFERROR(INDEX($B$12:$H$111,(SMALL(IF(INDEX($B$12:$H$111,,$A$149)=$A$255,MATCH(ROW($B$12:$B$111),ROW($B$12:$B$111)),""),ROWS($B$1:B85))),COLUMNS($B$1:B85)),"")</f>
        <v/>
      </c>
      <c r="C342" s="70" t="str" cm="1">
        <f t="array" ref="C342">IFERROR(INDEX($B$12:$H$111,(SMALL(IF(INDEX($B$12:$H$111,,$A$149)=$A$255,MATCH(ROW($B$12:$B$111),ROW($B$12:$B$111)),""),ROWS($B$1:C85))),COLUMNS($B$1:C85)),"")</f>
        <v/>
      </c>
      <c r="D342" s="70" t="str" cm="1">
        <f t="array" ref="D342">IFERROR(INDEX($B$12:$H$111,(SMALL(IF(INDEX($B$12:$H$111,,$A$149)=$A$255,MATCH(ROW($B$12:$B$111),ROW($B$12:$B$111)),""),ROWS($B$1:D85))),COLUMNS($B$1:D85)),"")</f>
        <v/>
      </c>
      <c r="E342" s="70" t="str" cm="1">
        <f t="array" ref="E342">IFERROR(INDEX($B$12:$H$111,(SMALL(IF(INDEX($B$12:$H$111,,$A$149)=$A$255,MATCH(ROW($B$12:$B$111),ROW($B$12:$B$111)),""),ROWS($B$1:E85))),COLUMNS($B$1:E85)),"")</f>
        <v/>
      </c>
      <c r="F342" s="70" t="str" cm="1">
        <f t="array" ref="F342">IFERROR(INDEX($B$12:$H$111,(SMALL(IF(INDEX($B$12:$H$111,,$A$149)=$A$255,MATCH(ROW($B$12:$B$111),ROW($B$12:$B$111)),""),ROWS($B$1:F85))),COLUMNS($B$1:F85)),"")</f>
        <v/>
      </c>
      <c r="G342" s="70" t="str" cm="1">
        <f t="array" ref="G342">IFERROR(INDEX($B$12:$H$111,(SMALL(IF(INDEX($B$12:$H$111,,$A$149)=$A$255,MATCH(ROW($B$12:$B$111),ROW($B$12:$B$111)),""),ROWS($B$1:G85))),COLUMNS($B$1:G85)),"")</f>
        <v/>
      </c>
      <c r="H342" s="70" t="str" cm="1">
        <f t="array" ref="H342">IFERROR(INDEX($B$12:$H$111,(SMALL(IF(INDEX($B$12:$H$111,,$A$149)=$A$255,MATCH(ROW($B$12:$B$111),ROW($B$12:$B$111)),""),ROWS($B$1:H85))),COLUMNS($B$1:H85)),"")</f>
        <v/>
      </c>
      <c r="K342" s="70" t="str" cm="1">
        <f t="array" ref="K342">IFERROR(INDEX($K$12:$M$111,(SMALL(IF(INDEX($K$12:$M$111,,$A$149)=$A$255,MATCH(ROW($K$12:$K$111),ROW($K$12:$K$111)),""),ROWS($B$1:B85))),COLUMNS($B$1:B85)),"")</f>
        <v/>
      </c>
      <c r="L342" s="70" t="str" cm="1">
        <f t="array" ref="L342">IFERROR(INDEX($K$12:$M$111,(SMALL(IF(INDEX($K$12:$M$111,,$A$149)=$A$255,MATCH(ROW($K$12:$K$111),ROW($K$12:$K$111)),""),ROWS($B$1:C85))),COLUMNS($B$1:C85)),"")</f>
        <v/>
      </c>
      <c r="M342" s="70" t="str" cm="1">
        <f t="array" ref="M342">IFERROR(INDEX($K$12:$M$111,(SMALL(IF(INDEX($K$12:$M$111,,$A$149)=$A$255,MATCH(ROW($K$12:$K$111),ROW($K$12:$K$111)),""),ROWS($B$1:D85))),COLUMNS($B$1:D85)),"")</f>
        <v/>
      </c>
      <c r="P342" s="70" t="str" cm="1">
        <f t="array" ref="P342">IFERROR(INDEX($P$12:$R$111,(SMALL(IF(INDEX($P$12:$R$111,,$A$149)=$A$255,MATCH(ROW($P$12:$P$111),ROW($P$12:$P$111)),""),ROWS($B$1:B85))),COLUMNS($B$1:B85)),"")</f>
        <v/>
      </c>
      <c r="Q342" s="70" t="str" cm="1">
        <f t="array" ref="Q342">IFERROR(INDEX($P$12:$R$111,(SMALL(IF(INDEX($P$12:$R$111,,$A$149)=$A$255,MATCH(ROW($P$12:$P$111),ROW($P$12:$P$111)),""),ROWS($B$1:C85))),COLUMNS($B$1:C85)),"")</f>
        <v/>
      </c>
      <c r="R342" s="70" t="str" cm="1">
        <f t="array" ref="R342">IFERROR(INDEX($P$12:$R$111,(SMALL(IF(INDEX($P$12:$R$111,,$A$149)=$A$255,MATCH(ROW($P$12:$P$111),ROW($P$12:$P$111)),""),ROWS($B$1:D85))),COLUMNS($B$1:D85)),"")</f>
        <v/>
      </c>
    </row>
    <row r="343" spans="1:18" x14ac:dyDescent="0.3">
      <c r="A343">
        <v>86</v>
      </c>
      <c r="B343" s="70" t="str" cm="1">
        <f t="array" ref="B343">IFERROR(INDEX($B$12:$H$111,(SMALL(IF(INDEX($B$12:$H$111,,$A$149)=$A$255,MATCH(ROW($B$12:$B$111),ROW($B$12:$B$111)),""),ROWS($B$1:B86))),COLUMNS($B$1:B86)),"")</f>
        <v/>
      </c>
      <c r="C343" s="70" t="str" cm="1">
        <f t="array" ref="C343">IFERROR(INDEX($B$12:$H$111,(SMALL(IF(INDEX($B$12:$H$111,,$A$149)=$A$255,MATCH(ROW($B$12:$B$111),ROW($B$12:$B$111)),""),ROWS($B$1:C86))),COLUMNS($B$1:C86)),"")</f>
        <v/>
      </c>
      <c r="D343" s="70" t="str" cm="1">
        <f t="array" ref="D343">IFERROR(INDEX($B$12:$H$111,(SMALL(IF(INDEX($B$12:$H$111,,$A$149)=$A$255,MATCH(ROW($B$12:$B$111),ROW($B$12:$B$111)),""),ROWS($B$1:D86))),COLUMNS($B$1:D86)),"")</f>
        <v/>
      </c>
      <c r="E343" s="70" t="str" cm="1">
        <f t="array" ref="E343">IFERROR(INDEX($B$12:$H$111,(SMALL(IF(INDEX($B$12:$H$111,,$A$149)=$A$255,MATCH(ROW($B$12:$B$111),ROW($B$12:$B$111)),""),ROWS($B$1:E86))),COLUMNS($B$1:E86)),"")</f>
        <v/>
      </c>
      <c r="F343" s="70" t="str" cm="1">
        <f t="array" ref="F343">IFERROR(INDEX($B$12:$H$111,(SMALL(IF(INDEX($B$12:$H$111,,$A$149)=$A$255,MATCH(ROW($B$12:$B$111),ROW($B$12:$B$111)),""),ROWS($B$1:F86))),COLUMNS($B$1:F86)),"")</f>
        <v/>
      </c>
      <c r="G343" s="70" t="str" cm="1">
        <f t="array" ref="G343">IFERROR(INDEX($B$12:$H$111,(SMALL(IF(INDEX($B$12:$H$111,,$A$149)=$A$255,MATCH(ROW($B$12:$B$111),ROW($B$12:$B$111)),""),ROWS($B$1:G86))),COLUMNS($B$1:G86)),"")</f>
        <v/>
      </c>
      <c r="H343" s="70" t="str" cm="1">
        <f t="array" ref="H343">IFERROR(INDEX($B$12:$H$111,(SMALL(IF(INDEX($B$12:$H$111,,$A$149)=$A$255,MATCH(ROW($B$12:$B$111),ROW($B$12:$B$111)),""),ROWS($B$1:H86))),COLUMNS($B$1:H86)),"")</f>
        <v/>
      </c>
      <c r="K343" s="70" t="str" cm="1">
        <f t="array" ref="K343">IFERROR(INDEX($K$12:$M$111,(SMALL(IF(INDEX($K$12:$M$111,,$A$149)=$A$255,MATCH(ROW($K$12:$K$111),ROW($K$12:$K$111)),""),ROWS($B$1:B86))),COLUMNS($B$1:B86)),"")</f>
        <v/>
      </c>
      <c r="L343" s="70" t="str" cm="1">
        <f t="array" ref="L343">IFERROR(INDEX($K$12:$M$111,(SMALL(IF(INDEX($K$12:$M$111,,$A$149)=$A$255,MATCH(ROW($K$12:$K$111),ROW($K$12:$K$111)),""),ROWS($B$1:C86))),COLUMNS($B$1:C86)),"")</f>
        <v/>
      </c>
      <c r="M343" s="70" t="str" cm="1">
        <f t="array" ref="M343">IFERROR(INDEX($K$12:$M$111,(SMALL(IF(INDEX($K$12:$M$111,,$A$149)=$A$255,MATCH(ROW($K$12:$K$111),ROW($K$12:$K$111)),""),ROWS($B$1:D86))),COLUMNS($B$1:D86)),"")</f>
        <v/>
      </c>
      <c r="P343" s="70" t="str" cm="1">
        <f t="array" ref="P343">IFERROR(INDEX($P$12:$R$111,(SMALL(IF(INDEX($P$12:$R$111,,$A$149)=$A$255,MATCH(ROW($P$12:$P$111),ROW($P$12:$P$111)),""),ROWS($B$1:B86))),COLUMNS($B$1:B86)),"")</f>
        <v/>
      </c>
      <c r="Q343" s="70" t="str" cm="1">
        <f t="array" ref="Q343">IFERROR(INDEX($P$12:$R$111,(SMALL(IF(INDEX($P$12:$R$111,,$A$149)=$A$255,MATCH(ROW($P$12:$P$111),ROW($P$12:$P$111)),""),ROWS($B$1:C86))),COLUMNS($B$1:C86)),"")</f>
        <v/>
      </c>
      <c r="R343" s="70" t="str" cm="1">
        <f t="array" ref="R343">IFERROR(INDEX($P$12:$R$111,(SMALL(IF(INDEX($P$12:$R$111,,$A$149)=$A$255,MATCH(ROW($P$12:$P$111),ROW($P$12:$P$111)),""),ROWS($B$1:D86))),COLUMNS($B$1:D86)),"")</f>
        <v/>
      </c>
    </row>
    <row r="344" spans="1:18" x14ac:dyDescent="0.3">
      <c r="A344">
        <v>87</v>
      </c>
      <c r="B344" s="70" t="str" cm="1">
        <f t="array" ref="B344">IFERROR(INDEX($B$12:$H$111,(SMALL(IF(INDEX($B$12:$H$111,,$A$149)=$A$255,MATCH(ROW($B$12:$B$111),ROW($B$12:$B$111)),""),ROWS($B$1:B87))),COLUMNS($B$1:B87)),"")</f>
        <v/>
      </c>
      <c r="C344" s="70" t="str" cm="1">
        <f t="array" ref="C344">IFERROR(INDEX($B$12:$H$111,(SMALL(IF(INDEX($B$12:$H$111,,$A$149)=$A$255,MATCH(ROW($B$12:$B$111),ROW($B$12:$B$111)),""),ROWS($B$1:C87))),COLUMNS($B$1:C87)),"")</f>
        <v/>
      </c>
      <c r="D344" s="70" t="str" cm="1">
        <f t="array" ref="D344">IFERROR(INDEX($B$12:$H$111,(SMALL(IF(INDEX($B$12:$H$111,,$A$149)=$A$255,MATCH(ROW($B$12:$B$111),ROW($B$12:$B$111)),""),ROWS($B$1:D87))),COLUMNS($B$1:D87)),"")</f>
        <v/>
      </c>
      <c r="E344" s="70" t="str" cm="1">
        <f t="array" ref="E344">IFERROR(INDEX($B$12:$H$111,(SMALL(IF(INDEX($B$12:$H$111,,$A$149)=$A$255,MATCH(ROW($B$12:$B$111),ROW($B$12:$B$111)),""),ROWS($B$1:E87))),COLUMNS($B$1:E87)),"")</f>
        <v/>
      </c>
      <c r="F344" s="70" t="str" cm="1">
        <f t="array" ref="F344">IFERROR(INDEX($B$12:$H$111,(SMALL(IF(INDEX($B$12:$H$111,,$A$149)=$A$255,MATCH(ROW($B$12:$B$111),ROW($B$12:$B$111)),""),ROWS($B$1:F87))),COLUMNS($B$1:F87)),"")</f>
        <v/>
      </c>
      <c r="G344" s="70" t="str" cm="1">
        <f t="array" ref="G344">IFERROR(INDEX($B$12:$H$111,(SMALL(IF(INDEX($B$12:$H$111,,$A$149)=$A$255,MATCH(ROW($B$12:$B$111),ROW($B$12:$B$111)),""),ROWS($B$1:G87))),COLUMNS($B$1:G87)),"")</f>
        <v/>
      </c>
      <c r="H344" s="70" t="str" cm="1">
        <f t="array" ref="H344">IFERROR(INDEX($B$12:$H$111,(SMALL(IF(INDEX($B$12:$H$111,,$A$149)=$A$255,MATCH(ROW($B$12:$B$111),ROW($B$12:$B$111)),""),ROWS($B$1:H87))),COLUMNS($B$1:H87)),"")</f>
        <v/>
      </c>
      <c r="K344" s="70" t="str" cm="1">
        <f t="array" ref="K344">IFERROR(INDEX($K$12:$M$111,(SMALL(IF(INDEX($K$12:$M$111,,$A$149)=$A$255,MATCH(ROW($K$12:$K$111),ROW($K$12:$K$111)),""),ROWS($B$1:B87))),COLUMNS($B$1:B87)),"")</f>
        <v/>
      </c>
      <c r="L344" s="70" t="str" cm="1">
        <f t="array" ref="L344">IFERROR(INDEX($K$12:$M$111,(SMALL(IF(INDEX($K$12:$M$111,,$A$149)=$A$255,MATCH(ROW($K$12:$K$111),ROW($K$12:$K$111)),""),ROWS($B$1:C87))),COLUMNS($B$1:C87)),"")</f>
        <v/>
      </c>
      <c r="M344" s="70" t="str" cm="1">
        <f t="array" ref="M344">IFERROR(INDEX($K$12:$M$111,(SMALL(IF(INDEX($K$12:$M$111,,$A$149)=$A$255,MATCH(ROW($K$12:$K$111),ROW($K$12:$K$111)),""),ROWS($B$1:D87))),COLUMNS($B$1:D87)),"")</f>
        <v/>
      </c>
      <c r="P344" s="70" t="str" cm="1">
        <f t="array" ref="P344">IFERROR(INDEX($P$12:$R$111,(SMALL(IF(INDEX($P$12:$R$111,,$A$149)=$A$255,MATCH(ROW($P$12:$P$111),ROW($P$12:$P$111)),""),ROWS($B$1:B87))),COLUMNS($B$1:B87)),"")</f>
        <v/>
      </c>
      <c r="Q344" s="70" t="str" cm="1">
        <f t="array" ref="Q344">IFERROR(INDEX($P$12:$R$111,(SMALL(IF(INDEX($P$12:$R$111,,$A$149)=$A$255,MATCH(ROW($P$12:$P$111),ROW($P$12:$P$111)),""),ROWS($B$1:C87))),COLUMNS($B$1:C87)),"")</f>
        <v/>
      </c>
      <c r="R344" s="70" t="str" cm="1">
        <f t="array" ref="R344">IFERROR(INDEX($P$12:$R$111,(SMALL(IF(INDEX($P$12:$R$111,,$A$149)=$A$255,MATCH(ROW($P$12:$P$111),ROW($P$12:$P$111)),""),ROWS($B$1:D87))),COLUMNS($B$1:D87)),"")</f>
        <v/>
      </c>
    </row>
    <row r="345" spans="1:18" x14ac:dyDescent="0.3">
      <c r="A345">
        <v>88</v>
      </c>
      <c r="B345" s="70" t="str" cm="1">
        <f t="array" ref="B345">IFERROR(INDEX($B$12:$H$111,(SMALL(IF(INDEX($B$12:$H$111,,$A$149)=$A$255,MATCH(ROW($B$12:$B$111),ROW($B$12:$B$111)),""),ROWS($B$1:B88))),COLUMNS($B$1:B88)),"")</f>
        <v/>
      </c>
      <c r="C345" s="70" t="str" cm="1">
        <f t="array" ref="C345">IFERROR(INDEX($B$12:$H$111,(SMALL(IF(INDEX($B$12:$H$111,,$A$149)=$A$255,MATCH(ROW($B$12:$B$111),ROW($B$12:$B$111)),""),ROWS($B$1:C88))),COLUMNS($B$1:C88)),"")</f>
        <v/>
      </c>
      <c r="D345" s="70" t="str" cm="1">
        <f t="array" ref="D345">IFERROR(INDEX($B$12:$H$111,(SMALL(IF(INDEX($B$12:$H$111,,$A$149)=$A$255,MATCH(ROW($B$12:$B$111),ROW($B$12:$B$111)),""),ROWS($B$1:D88))),COLUMNS($B$1:D88)),"")</f>
        <v/>
      </c>
      <c r="E345" s="70" t="str" cm="1">
        <f t="array" ref="E345">IFERROR(INDEX($B$12:$H$111,(SMALL(IF(INDEX($B$12:$H$111,,$A$149)=$A$255,MATCH(ROW($B$12:$B$111),ROW($B$12:$B$111)),""),ROWS($B$1:E88))),COLUMNS($B$1:E88)),"")</f>
        <v/>
      </c>
      <c r="F345" s="70" t="str" cm="1">
        <f t="array" ref="F345">IFERROR(INDEX($B$12:$H$111,(SMALL(IF(INDEX($B$12:$H$111,,$A$149)=$A$255,MATCH(ROW($B$12:$B$111),ROW($B$12:$B$111)),""),ROWS($B$1:F88))),COLUMNS($B$1:F88)),"")</f>
        <v/>
      </c>
      <c r="G345" s="70" t="str" cm="1">
        <f t="array" ref="G345">IFERROR(INDEX($B$12:$H$111,(SMALL(IF(INDEX($B$12:$H$111,,$A$149)=$A$255,MATCH(ROW($B$12:$B$111),ROW($B$12:$B$111)),""),ROWS($B$1:G88))),COLUMNS($B$1:G88)),"")</f>
        <v/>
      </c>
      <c r="H345" s="70" t="str" cm="1">
        <f t="array" ref="H345">IFERROR(INDEX($B$12:$H$111,(SMALL(IF(INDEX($B$12:$H$111,,$A$149)=$A$255,MATCH(ROW($B$12:$B$111),ROW($B$12:$B$111)),""),ROWS($B$1:H88))),COLUMNS($B$1:H88)),"")</f>
        <v/>
      </c>
      <c r="K345" s="70" t="str" cm="1">
        <f t="array" ref="K345">IFERROR(INDEX($K$12:$M$111,(SMALL(IF(INDEX($K$12:$M$111,,$A$149)=$A$255,MATCH(ROW($K$12:$K$111),ROW($K$12:$K$111)),""),ROWS($B$1:B88))),COLUMNS($B$1:B88)),"")</f>
        <v/>
      </c>
      <c r="L345" s="70" t="str" cm="1">
        <f t="array" ref="L345">IFERROR(INDEX($K$12:$M$111,(SMALL(IF(INDEX($K$12:$M$111,,$A$149)=$A$255,MATCH(ROW($K$12:$K$111),ROW($K$12:$K$111)),""),ROWS($B$1:C88))),COLUMNS($B$1:C88)),"")</f>
        <v/>
      </c>
      <c r="M345" s="70" t="str" cm="1">
        <f t="array" ref="M345">IFERROR(INDEX($K$12:$M$111,(SMALL(IF(INDEX($K$12:$M$111,,$A$149)=$A$255,MATCH(ROW($K$12:$K$111),ROW($K$12:$K$111)),""),ROWS($B$1:D88))),COLUMNS($B$1:D88)),"")</f>
        <v/>
      </c>
      <c r="P345" s="70" t="str" cm="1">
        <f t="array" ref="P345">IFERROR(INDEX($P$12:$R$111,(SMALL(IF(INDEX($P$12:$R$111,,$A$149)=$A$255,MATCH(ROW($P$12:$P$111),ROW($P$12:$P$111)),""),ROWS($B$1:B88))),COLUMNS($B$1:B88)),"")</f>
        <v/>
      </c>
      <c r="Q345" s="70" t="str" cm="1">
        <f t="array" ref="Q345">IFERROR(INDEX($P$12:$R$111,(SMALL(IF(INDEX($P$12:$R$111,,$A$149)=$A$255,MATCH(ROW($P$12:$P$111),ROW($P$12:$P$111)),""),ROWS($B$1:C88))),COLUMNS($B$1:C88)),"")</f>
        <v/>
      </c>
      <c r="R345" s="70" t="str" cm="1">
        <f t="array" ref="R345">IFERROR(INDEX($P$12:$R$111,(SMALL(IF(INDEX($P$12:$R$111,,$A$149)=$A$255,MATCH(ROW($P$12:$P$111),ROW($P$12:$P$111)),""),ROWS($B$1:D88))),COLUMNS($B$1:D88)),"")</f>
        <v/>
      </c>
    </row>
    <row r="346" spans="1:18" x14ac:dyDescent="0.3">
      <c r="A346">
        <v>89</v>
      </c>
      <c r="B346" s="70" t="str" cm="1">
        <f t="array" ref="B346">IFERROR(INDEX($B$12:$H$111,(SMALL(IF(INDEX($B$12:$H$111,,$A$149)=$A$255,MATCH(ROW($B$12:$B$111),ROW($B$12:$B$111)),""),ROWS($B$1:B89))),COLUMNS($B$1:B89)),"")</f>
        <v/>
      </c>
      <c r="C346" s="70" t="str" cm="1">
        <f t="array" ref="C346">IFERROR(INDEX($B$12:$H$111,(SMALL(IF(INDEX($B$12:$H$111,,$A$149)=$A$255,MATCH(ROW($B$12:$B$111),ROW($B$12:$B$111)),""),ROWS($B$1:C89))),COLUMNS($B$1:C89)),"")</f>
        <v/>
      </c>
      <c r="D346" s="70" t="str" cm="1">
        <f t="array" ref="D346">IFERROR(INDEX($B$12:$H$111,(SMALL(IF(INDEX($B$12:$H$111,,$A$149)=$A$255,MATCH(ROW($B$12:$B$111),ROW($B$12:$B$111)),""),ROWS($B$1:D89))),COLUMNS($B$1:D89)),"")</f>
        <v/>
      </c>
      <c r="E346" s="70" t="str" cm="1">
        <f t="array" ref="E346">IFERROR(INDEX($B$12:$H$111,(SMALL(IF(INDEX($B$12:$H$111,,$A$149)=$A$255,MATCH(ROW($B$12:$B$111),ROW($B$12:$B$111)),""),ROWS($B$1:E89))),COLUMNS($B$1:E89)),"")</f>
        <v/>
      </c>
      <c r="F346" s="70" t="str" cm="1">
        <f t="array" ref="F346">IFERROR(INDEX($B$12:$H$111,(SMALL(IF(INDEX($B$12:$H$111,,$A$149)=$A$255,MATCH(ROW($B$12:$B$111),ROW($B$12:$B$111)),""),ROWS($B$1:F89))),COLUMNS($B$1:F89)),"")</f>
        <v/>
      </c>
      <c r="G346" s="70" t="str" cm="1">
        <f t="array" ref="G346">IFERROR(INDEX($B$12:$H$111,(SMALL(IF(INDEX($B$12:$H$111,,$A$149)=$A$255,MATCH(ROW($B$12:$B$111),ROW($B$12:$B$111)),""),ROWS($B$1:G89))),COLUMNS($B$1:G89)),"")</f>
        <v/>
      </c>
      <c r="H346" s="70" t="str" cm="1">
        <f t="array" ref="H346">IFERROR(INDEX($B$12:$H$111,(SMALL(IF(INDEX($B$12:$H$111,,$A$149)=$A$255,MATCH(ROW($B$12:$B$111),ROW($B$12:$B$111)),""),ROWS($B$1:H89))),COLUMNS($B$1:H89)),"")</f>
        <v/>
      </c>
      <c r="K346" s="70" t="str" cm="1">
        <f t="array" ref="K346">IFERROR(INDEX($K$12:$M$111,(SMALL(IF(INDEX($K$12:$M$111,,$A$149)=$A$255,MATCH(ROW($K$12:$K$111),ROW($K$12:$K$111)),""),ROWS($B$1:B89))),COLUMNS($B$1:B89)),"")</f>
        <v/>
      </c>
      <c r="L346" s="70" t="str" cm="1">
        <f t="array" ref="L346">IFERROR(INDEX($K$12:$M$111,(SMALL(IF(INDEX($K$12:$M$111,,$A$149)=$A$255,MATCH(ROW($K$12:$K$111),ROW($K$12:$K$111)),""),ROWS($B$1:C89))),COLUMNS($B$1:C89)),"")</f>
        <v/>
      </c>
      <c r="M346" s="70" t="str" cm="1">
        <f t="array" ref="M346">IFERROR(INDEX($K$12:$M$111,(SMALL(IF(INDEX($K$12:$M$111,,$A$149)=$A$255,MATCH(ROW($K$12:$K$111),ROW($K$12:$K$111)),""),ROWS($B$1:D89))),COLUMNS($B$1:D89)),"")</f>
        <v/>
      </c>
      <c r="P346" s="70" t="str" cm="1">
        <f t="array" ref="P346">IFERROR(INDEX($P$12:$R$111,(SMALL(IF(INDEX($P$12:$R$111,,$A$149)=$A$255,MATCH(ROW($P$12:$P$111),ROW($P$12:$P$111)),""),ROWS($B$1:B89))),COLUMNS($B$1:B89)),"")</f>
        <v/>
      </c>
      <c r="Q346" s="70" t="str" cm="1">
        <f t="array" ref="Q346">IFERROR(INDEX($P$12:$R$111,(SMALL(IF(INDEX($P$12:$R$111,,$A$149)=$A$255,MATCH(ROW($P$12:$P$111),ROW($P$12:$P$111)),""),ROWS($B$1:C89))),COLUMNS($B$1:C89)),"")</f>
        <v/>
      </c>
      <c r="R346" s="70" t="str" cm="1">
        <f t="array" ref="R346">IFERROR(INDEX($P$12:$R$111,(SMALL(IF(INDEX($P$12:$R$111,,$A$149)=$A$255,MATCH(ROW($P$12:$P$111),ROW($P$12:$P$111)),""),ROWS($B$1:D89))),COLUMNS($B$1:D89)),"")</f>
        <v/>
      </c>
    </row>
    <row r="347" spans="1:18" x14ac:dyDescent="0.3">
      <c r="A347">
        <v>90</v>
      </c>
      <c r="B347" s="70" t="str" cm="1">
        <f t="array" ref="B347">IFERROR(INDEX($B$12:$H$111,(SMALL(IF(INDEX($B$12:$H$111,,$A$149)=$A$255,MATCH(ROW($B$12:$B$111),ROW($B$12:$B$111)),""),ROWS($B$1:B90))),COLUMNS($B$1:B90)),"")</f>
        <v/>
      </c>
      <c r="C347" s="70" t="str" cm="1">
        <f t="array" ref="C347">IFERROR(INDEX($B$12:$H$111,(SMALL(IF(INDEX($B$12:$H$111,,$A$149)=$A$255,MATCH(ROW($B$12:$B$111),ROW($B$12:$B$111)),""),ROWS($B$1:C90))),COLUMNS($B$1:C90)),"")</f>
        <v/>
      </c>
      <c r="D347" s="70" t="str" cm="1">
        <f t="array" ref="D347">IFERROR(INDEX($B$12:$H$111,(SMALL(IF(INDEX($B$12:$H$111,,$A$149)=$A$255,MATCH(ROW($B$12:$B$111),ROW($B$12:$B$111)),""),ROWS($B$1:D90))),COLUMNS($B$1:D90)),"")</f>
        <v/>
      </c>
      <c r="E347" s="70" t="str" cm="1">
        <f t="array" ref="E347">IFERROR(INDEX($B$12:$H$111,(SMALL(IF(INDEX($B$12:$H$111,,$A$149)=$A$255,MATCH(ROW($B$12:$B$111),ROW($B$12:$B$111)),""),ROWS($B$1:E90))),COLUMNS($B$1:E90)),"")</f>
        <v/>
      </c>
      <c r="F347" s="70" t="str" cm="1">
        <f t="array" ref="F347">IFERROR(INDEX($B$12:$H$111,(SMALL(IF(INDEX($B$12:$H$111,,$A$149)=$A$255,MATCH(ROW($B$12:$B$111),ROW($B$12:$B$111)),""),ROWS($B$1:F90))),COLUMNS($B$1:F90)),"")</f>
        <v/>
      </c>
      <c r="G347" s="70" t="str" cm="1">
        <f t="array" ref="G347">IFERROR(INDEX($B$12:$H$111,(SMALL(IF(INDEX($B$12:$H$111,,$A$149)=$A$255,MATCH(ROW($B$12:$B$111),ROW($B$12:$B$111)),""),ROWS($B$1:G90))),COLUMNS($B$1:G90)),"")</f>
        <v/>
      </c>
      <c r="H347" s="70" t="str" cm="1">
        <f t="array" ref="H347">IFERROR(INDEX($B$12:$H$111,(SMALL(IF(INDEX($B$12:$H$111,,$A$149)=$A$255,MATCH(ROW($B$12:$B$111),ROW($B$12:$B$111)),""),ROWS($B$1:H90))),COLUMNS($B$1:H90)),"")</f>
        <v/>
      </c>
      <c r="K347" s="70" t="str" cm="1">
        <f t="array" ref="K347">IFERROR(INDEX($K$12:$M$111,(SMALL(IF(INDEX($K$12:$M$111,,$A$149)=$A$255,MATCH(ROW($K$12:$K$111),ROW($K$12:$K$111)),""),ROWS($B$1:B90))),COLUMNS($B$1:B90)),"")</f>
        <v/>
      </c>
      <c r="L347" s="70" t="str" cm="1">
        <f t="array" ref="L347">IFERROR(INDEX($K$12:$M$111,(SMALL(IF(INDEX($K$12:$M$111,,$A$149)=$A$255,MATCH(ROW($K$12:$K$111),ROW($K$12:$K$111)),""),ROWS($B$1:C90))),COLUMNS($B$1:C90)),"")</f>
        <v/>
      </c>
      <c r="M347" s="70" t="str" cm="1">
        <f t="array" ref="M347">IFERROR(INDEX($K$12:$M$111,(SMALL(IF(INDEX($K$12:$M$111,,$A$149)=$A$255,MATCH(ROW($K$12:$K$111),ROW($K$12:$K$111)),""),ROWS($B$1:D90))),COLUMNS($B$1:D90)),"")</f>
        <v/>
      </c>
      <c r="P347" s="70" t="str" cm="1">
        <f t="array" ref="P347">IFERROR(INDEX($P$12:$R$111,(SMALL(IF(INDEX($P$12:$R$111,,$A$149)=$A$255,MATCH(ROW($P$12:$P$111),ROW($P$12:$P$111)),""),ROWS($B$1:B90))),COLUMNS($B$1:B90)),"")</f>
        <v/>
      </c>
      <c r="Q347" s="70" t="str" cm="1">
        <f t="array" ref="Q347">IFERROR(INDEX($P$12:$R$111,(SMALL(IF(INDEX($P$12:$R$111,,$A$149)=$A$255,MATCH(ROW($P$12:$P$111),ROW($P$12:$P$111)),""),ROWS($B$1:C90))),COLUMNS($B$1:C90)),"")</f>
        <v/>
      </c>
      <c r="R347" s="70" t="str" cm="1">
        <f t="array" ref="R347">IFERROR(INDEX($P$12:$R$111,(SMALL(IF(INDEX($P$12:$R$111,,$A$149)=$A$255,MATCH(ROW($P$12:$P$111),ROW($P$12:$P$111)),""),ROWS($B$1:D90))),COLUMNS($B$1:D90)),"")</f>
        <v/>
      </c>
    </row>
    <row r="348" spans="1:18" x14ac:dyDescent="0.3">
      <c r="A348">
        <v>91</v>
      </c>
      <c r="B348" s="70" t="str" cm="1">
        <f t="array" ref="B348">IFERROR(INDEX($B$12:$H$111,(SMALL(IF(INDEX($B$12:$H$111,,$A$149)=$A$255,MATCH(ROW($B$12:$B$111),ROW($B$12:$B$111)),""),ROWS($B$1:B91))),COLUMNS($B$1:B91)),"")</f>
        <v/>
      </c>
      <c r="C348" s="70" t="str" cm="1">
        <f t="array" ref="C348">IFERROR(INDEX($B$12:$H$111,(SMALL(IF(INDEX($B$12:$H$111,,$A$149)=$A$255,MATCH(ROW($B$12:$B$111),ROW($B$12:$B$111)),""),ROWS($B$1:C91))),COLUMNS($B$1:C91)),"")</f>
        <v/>
      </c>
      <c r="D348" s="70" t="str" cm="1">
        <f t="array" ref="D348">IFERROR(INDEX($B$12:$H$111,(SMALL(IF(INDEX($B$12:$H$111,,$A$149)=$A$255,MATCH(ROW($B$12:$B$111),ROW($B$12:$B$111)),""),ROWS($B$1:D91))),COLUMNS($B$1:D91)),"")</f>
        <v/>
      </c>
      <c r="E348" s="70" t="str" cm="1">
        <f t="array" ref="E348">IFERROR(INDEX($B$12:$H$111,(SMALL(IF(INDEX($B$12:$H$111,,$A$149)=$A$255,MATCH(ROW($B$12:$B$111),ROW($B$12:$B$111)),""),ROWS($B$1:E91))),COLUMNS($B$1:E91)),"")</f>
        <v/>
      </c>
      <c r="F348" s="70" t="str" cm="1">
        <f t="array" ref="F348">IFERROR(INDEX($B$12:$H$111,(SMALL(IF(INDEX($B$12:$H$111,,$A$149)=$A$255,MATCH(ROW($B$12:$B$111),ROW($B$12:$B$111)),""),ROWS($B$1:F91))),COLUMNS($B$1:F91)),"")</f>
        <v/>
      </c>
      <c r="G348" s="70" t="str" cm="1">
        <f t="array" ref="G348">IFERROR(INDEX($B$12:$H$111,(SMALL(IF(INDEX($B$12:$H$111,,$A$149)=$A$255,MATCH(ROW($B$12:$B$111),ROW($B$12:$B$111)),""),ROWS($B$1:G91))),COLUMNS($B$1:G91)),"")</f>
        <v/>
      </c>
      <c r="H348" s="70" t="str" cm="1">
        <f t="array" ref="H348">IFERROR(INDEX($B$12:$H$111,(SMALL(IF(INDEX($B$12:$H$111,,$A$149)=$A$255,MATCH(ROW($B$12:$B$111),ROW($B$12:$B$111)),""),ROWS($B$1:H91))),COLUMNS($B$1:H91)),"")</f>
        <v/>
      </c>
      <c r="K348" s="70" t="str" cm="1">
        <f t="array" ref="K348">IFERROR(INDEX($K$12:$M$111,(SMALL(IF(INDEX($K$12:$M$111,,$A$149)=$A$255,MATCH(ROW($K$12:$K$111),ROW($K$12:$K$111)),""),ROWS($B$1:B91))),COLUMNS($B$1:B91)),"")</f>
        <v/>
      </c>
      <c r="L348" s="70" t="str" cm="1">
        <f t="array" ref="L348">IFERROR(INDEX($K$12:$M$111,(SMALL(IF(INDEX($K$12:$M$111,,$A$149)=$A$255,MATCH(ROW($K$12:$K$111),ROW($K$12:$K$111)),""),ROWS($B$1:C91))),COLUMNS($B$1:C91)),"")</f>
        <v/>
      </c>
      <c r="M348" s="70" t="str" cm="1">
        <f t="array" ref="M348">IFERROR(INDEX($K$12:$M$111,(SMALL(IF(INDEX($K$12:$M$111,,$A$149)=$A$255,MATCH(ROW($K$12:$K$111),ROW($K$12:$K$111)),""),ROWS($B$1:D91))),COLUMNS($B$1:D91)),"")</f>
        <v/>
      </c>
      <c r="P348" s="70" t="str" cm="1">
        <f t="array" ref="P348">IFERROR(INDEX($P$12:$R$111,(SMALL(IF(INDEX($P$12:$R$111,,$A$149)=$A$255,MATCH(ROW($P$12:$P$111),ROW($P$12:$P$111)),""),ROWS($B$1:B91))),COLUMNS($B$1:B91)),"")</f>
        <v/>
      </c>
      <c r="Q348" s="70" t="str" cm="1">
        <f t="array" ref="Q348">IFERROR(INDEX($P$12:$R$111,(SMALL(IF(INDEX($P$12:$R$111,,$A$149)=$A$255,MATCH(ROW($P$12:$P$111),ROW($P$12:$P$111)),""),ROWS($B$1:C91))),COLUMNS($B$1:C91)),"")</f>
        <v/>
      </c>
      <c r="R348" s="70" t="str" cm="1">
        <f t="array" ref="R348">IFERROR(INDEX($P$12:$R$111,(SMALL(IF(INDEX($P$12:$R$111,,$A$149)=$A$255,MATCH(ROW($P$12:$P$111),ROW($P$12:$P$111)),""),ROWS($B$1:D91))),COLUMNS($B$1:D91)),"")</f>
        <v/>
      </c>
    </row>
    <row r="349" spans="1:18" x14ac:dyDescent="0.3">
      <c r="A349">
        <v>92</v>
      </c>
      <c r="B349" s="70" t="str" cm="1">
        <f t="array" ref="B349">IFERROR(INDEX($B$12:$H$111,(SMALL(IF(INDEX($B$12:$H$111,,$A$149)=$A$255,MATCH(ROW($B$12:$B$111),ROW($B$12:$B$111)),""),ROWS($B$1:B92))),COLUMNS($B$1:B92)),"")</f>
        <v/>
      </c>
      <c r="C349" s="70" t="str" cm="1">
        <f t="array" ref="C349">IFERROR(INDEX($B$12:$H$111,(SMALL(IF(INDEX($B$12:$H$111,,$A$149)=$A$255,MATCH(ROW($B$12:$B$111),ROW($B$12:$B$111)),""),ROWS($B$1:C92))),COLUMNS($B$1:C92)),"")</f>
        <v/>
      </c>
      <c r="D349" s="70" t="str" cm="1">
        <f t="array" ref="D349">IFERROR(INDEX($B$12:$H$111,(SMALL(IF(INDEX($B$12:$H$111,,$A$149)=$A$255,MATCH(ROW($B$12:$B$111),ROW($B$12:$B$111)),""),ROWS($B$1:D92))),COLUMNS($B$1:D92)),"")</f>
        <v/>
      </c>
      <c r="E349" s="70" t="str" cm="1">
        <f t="array" ref="E349">IFERROR(INDEX($B$12:$H$111,(SMALL(IF(INDEX($B$12:$H$111,,$A$149)=$A$255,MATCH(ROW($B$12:$B$111),ROW($B$12:$B$111)),""),ROWS($B$1:E92))),COLUMNS($B$1:E92)),"")</f>
        <v/>
      </c>
      <c r="F349" s="70" t="str" cm="1">
        <f t="array" ref="F349">IFERROR(INDEX($B$12:$H$111,(SMALL(IF(INDEX($B$12:$H$111,,$A$149)=$A$255,MATCH(ROW($B$12:$B$111),ROW($B$12:$B$111)),""),ROWS($B$1:F92))),COLUMNS($B$1:F92)),"")</f>
        <v/>
      </c>
      <c r="G349" s="70" t="str" cm="1">
        <f t="array" ref="G349">IFERROR(INDEX($B$12:$H$111,(SMALL(IF(INDEX($B$12:$H$111,,$A$149)=$A$255,MATCH(ROW($B$12:$B$111),ROW($B$12:$B$111)),""),ROWS($B$1:G92))),COLUMNS($B$1:G92)),"")</f>
        <v/>
      </c>
      <c r="H349" s="70" t="str" cm="1">
        <f t="array" ref="H349">IFERROR(INDEX($B$12:$H$111,(SMALL(IF(INDEX($B$12:$H$111,,$A$149)=$A$255,MATCH(ROW($B$12:$B$111),ROW($B$12:$B$111)),""),ROWS($B$1:H92))),COLUMNS($B$1:H92)),"")</f>
        <v/>
      </c>
      <c r="K349" s="70" t="str" cm="1">
        <f t="array" ref="K349">IFERROR(INDEX($K$12:$M$111,(SMALL(IF(INDEX($K$12:$M$111,,$A$149)=$A$255,MATCH(ROW($K$12:$K$111),ROW($K$12:$K$111)),""),ROWS($B$1:B92))),COLUMNS($B$1:B92)),"")</f>
        <v/>
      </c>
      <c r="L349" s="70" t="str" cm="1">
        <f t="array" ref="L349">IFERROR(INDEX($K$12:$M$111,(SMALL(IF(INDEX($K$12:$M$111,,$A$149)=$A$255,MATCH(ROW($K$12:$K$111),ROW($K$12:$K$111)),""),ROWS($B$1:C92))),COLUMNS($B$1:C92)),"")</f>
        <v/>
      </c>
      <c r="M349" s="70" t="str" cm="1">
        <f t="array" ref="M349">IFERROR(INDEX($K$12:$M$111,(SMALL(IF(INDEX($K$12:$M$111,,$A$149)=$A$255,MATCH(ROW($K$12:$K$111),ROW($K$12:$K$111)),""),ROWS($B$1:D92))),COLUMNS($B$1:D92)),"")</f>
        <v/>
      </c>
      <c r="P349" s="70" t="str" cm="1">
        <f t="array" ref="P349">IFERROR(INDEX($P$12:$R$111,(SMALL(IF(INDEX($P$12:$R$111,,$A$149)=$A$255,MATCH(ROW($P$12:$P$111),ROW($P$12:$P$111)),""),ROWS($B$1:B92))),COLUMNS($B$1:B92)),"")</f>
        <v/>
      </c>
      <c r="Q349" s="70" t="str" cm="1">
        <f t="array" ref="Q349">IFERROR(INDEX($P$12:$R$111,(SMALL(IF(INDEX($P$12:$R$111,,$A$149)=$A$255,MATCH(ROW($P$12:$P$111),ROW($P$12:$P$111)),""),ROWS($B$1:C92))),COLUMNS($B$1:C92)),"")</f>
        <v/>
      </c>
      <c r="R349" s="70" t="str" cm="1">
        <f t="array" ref="R349">IFERROR(INDEX($P$12:$R$111,(SMALL(IF(INDEX($P$12:$R$111,,$A$149)=$A$255,MATCH(ROW($P$12:$P$111),ROW($P$12:$P$111)),""),ROWS($B$1:D92))),COLUMNS($B$1:D92)),"")</f>
        <v/>
      </c>
    </row>
    <row r="350" spans="1:18" x14ac:dyDescent="0.3">
      <c r="A350">
        <v>93</v>
      </c>
      <c r="B350" s="70" t="str" cm="1">
        <f t="array" ref="B350">IFERROR(INDEX($B$12:$H$111,(SMALL(IF(INDEX($B$12:$H$111,,$A$149)=$A$255,MATCH(ROW($B$12:$B$111),ROW($B$12:$B$111)),""),ROWS($B$1:B93))),COLUMNS($B$1:B93)),"")</f>
        <v/>
      </c>
      <c r="C350" s="70" t="str" cm="1">
        <f t="array" ref="C350">IFERROR(INDEX($B$12:$H$111,(SMALL(IF(INDEX($B$12:$H$111,,$A$149)=$A$255,MATCH(ROW($B$12:$B$111),ROW($B$12:$B$111)),""),ROWS($B$1:C93))),COLUMNS($B$1:C93)),"")</f>
        <v/>
      </c>
      <c r="D350" s="70" t="str" cm="1">
        <f t="array" ref="D350">IFERROR(INDEX($B$12:$H$111,(SMALL(IF(INDEX($B$12:$H$111,,$A$149)=$A$255,MATCH(ROW($B$12:$B$111),ROW($B$12:$B$111)),""),ROWS($B$1:D93))),COLUMNS($B$1:D93)),"")</f>
        <v/>
      </c>
      <c r="E350" s="70" t="str" cm="1">
        <f t="array" ref="E350">IFERROR(INDEX($B$12:$H$111,(SMALL(IF(INDEX($B$12:$H$111,,$A$149)=$A$255,MATCH(ROW($B$12:$B$111),ROW($B$12:$B$111)),""),ROWS($B$1:E93))),COLUMNS($B$1:E93)),"")</f>
        <v/>
      </c>
      <c r="F350" s="70" t="str" cm="1">
        <f t="array" ref="F350">IFERROR(INDEX($B$12:$H$111,(SMALL(IF(INDEX($B$12:$H$111,,$A$149)=$A$255,MATCH(ROW($B$12:$B$111),ROW($B$12:$B$111)),""),ROWS($B$1:F93))),COLUMNS($B$1:F93)),"")</f>
        <v/>
      </c>
      <c r="G350" s="70" t="str" cm="1">
        <f t="array" ref="G350">IFERROR(INDEX($B$12:$H$111,(SMALL(IF(INDEX($B$12:$H$111,,$A$149)=$A$255,MATCH(ROW($B$12:$B$111),ROW($B$12:$B$111)),""),ROWS($B$1:G93))),COLUMNS($B$1:G93)),"")</f>
        <v/>
      </c>
      <c r="H350" s="70" t="str" cm="1">
        <f t="array" ref="H350">IFERROR(INDEX($B$12:$H$111,(SMALL(IF(INDEX($B$12:$H$111,,$A$149)=$A$255,MATCH(ROW($B$12:$B$111),ROW($B$12:$B$111)),""),ROWS($B$1:H93))),COLUMNS($B$1:H93)),"")</f>
        <v/>
      </c>
      <c r="K350" s="70" t="str" cm="1">
        <f t="array" ref="K350">IFERROR(INDEX($K$12:$M$111,(SMALL(IF(INDEX($K$12:$M$111,,$A$149)=$A$255,MATCH(ROW($K$12:$K$111),ROW($K$12:$K$111)),""),ROWS($B$1:B93))),COLUMNS($B$1:B93)),"")</f>
        <v/>
      </c>
      <c r="L350" s="70" t="str" cm="1">
        <f t="array" ref="L350">IFERROR(INDEX($K$12:$M$111,(SMALL(IF(INDEX($K$12:$M$111,,$A$149)=$A$255,MATCH(ROW($K$12:$K$111),ROW($K$12:$K$111)),""),ROWS($B$1:C93))),COLUMNS($B$1:C93)),"")</f>
        <v/>
      </c>
      <c r="M350" s="70" t="str" cm="1">
        <f t="array" ref="M350">IFERROR(INDEX($K$12:$M$111,(SMALL(IF(INDEX($K$12:$M$111,,$A$149)=$A$255,MATCH(ROW($K$12:$K$111),ROW($K$12:$K$111)),""),ROWS($B$1:D93))),COLUMNS($B$1:D93)),"")</f>
        <v/>
      </c>
      <c r="P350" s="70" t="str" cm="1">
        <f t="array" ref="P350">IFERROR(INDEX($P$12:$R$111,(SMALL(IF(INDEX($P$12:$R$111,,$A$149)=$A$255,MATCH(ROW($P$12:$P$111),ROW($P$12:$P$111)),""),ROWS($B$1:B93))),COLUMNS($B$1:B93)),"")</f>
        <v/>
      </c>
      <c r="Q350" s="70" t="str" cm="1">
        <f t="array" ref="Q350">IFERROR(INDEX($P$12:$R$111,(SMALL(IF(INDEX($P$12:$R$111,,$A$149)=$A$255,MATCH(ROW($P$12:$P$111),ROW($P$12:$P$111)),""),ROWS($B$1:C93))),COLUMNS($B$1:C93)),"")</f>
        <v/>
      </c>
      <c r="R350" s="70" t="str" cm="1">
        <f t="array" ref="R350">IFERROR(INDEX($P$12:$R$111,(SMALL(IF(INDEX($P$12:$R$111,,$A$149)=$A$255,MATCH(ROW($P$12:$P$111),ROW($P$12:$P$111)),""),ROWS($B$1:D93))),COLUMNS($B$1:D93)),"")</f>
        <v/>
      </c>
    </row>
    <row r="351" spans="1:18" x14ac:dyDescent="0.3">
      <c r="A351">
        <v>94</v>
      </c>
      <c r="B351" s="70" t="str" cm="1">
        <f t="array" ref="B351">IFERROR(INDEX($B$12:$H$111,(SMALL(IF(INDEX($B$12:$H$111,,$A$149)=$A$255,MATCH(ROW($B$12:$B$111),ROW($B$12:$B$111)),""),ROWS($B$1:B94))),COLUMNS($B$1:B94)),"")</f>
        <v/>
      </c>
      <c r="C351" s="70" t="str" cm="1">
        <f t="array" ref="C351">IFERROR(INDEX($B$12:$H$111,(SMALL(IF(INDEX($B$12:$H$111,,$A$149)=$A$255,MATCH(ROW($B$12:$B$111),ROW($B$12:$B$111)),""),ROWS($B$1:C94))),COLUMNS($B$1:C94)),"")</f>
        <v/>
      </c>
      <c r="D351" s="70" t="str" cm="1">
        <f t="array" ref="D351">IFERROR(INDEX($B$12:$H$111,(SMALL(IF(INDEX($B$12:$H$111,,$A$149)=$A$255,MATCH(ROW($B$12:$B$111),ROW($B$12:$B$111)),""),ROWS($B$1:D94))),COLUMNS($B$1:D94)),"")</f>
        <v/>
      </c>
      <c r="E351" s="70" t="str" cm="1">
        <f t="array" ref="E351">IFERROR(INDEX($B$12:$H$111,(SMALL(IF(INDEX($B$12:$H$111,,$A$149)=$A$255,MATCH(ROW($B$12:$B$111),ROW($B$12:$B$111)),""),ROWS($B$1:E94))),COLUMNS($B$1:E94)),"")</f>
        <v/>
      </c>
      <c r="F351" s="70" t="str" cm="1">
        <f t="array" ref="F351">IFERROR(INDEX($B$12:$H$111,(SMALL(IF(INDEX($B$12:$H$111,,$A$149)=$A$255,MATCH(ROW($B$12:$B$111),ROW($B$12:$B$111)),""),ROWS($B$1:F94))),COLUMNS($B$1:F94)),"")</f>
        <v/>
      </c>
      <c r="G351" s="70" t="str" cm="1">
        <f t="array" ref="G351">IFERROR(INDEX($B$12:$H$111,(SMALL(IF(INDEX($B$12:$H$111,,$A$149)=$A$255,MATCH(ROW($B$12:$B$111),ROW($B$12:$B$111)),""),ROWS($B$1:G94))),COLUMNS($B$1:G94)),"")</f>
        <v/>
      </c>
      <c r="H351" s="70" t="str" cm="1">
        <f t="array" ref="H351">IFERROR(INDEX($B$12:$H$111,(SMALL(IF(INDEX($B$12:$H$111,,$A$149)=$A$255,MATCH(ROW($B$12:$B$111),ROW($B$12:$B$111)),""),ROWS($B$1:H94))),COLUMNS($B$1:H94)),"")</f>
        <v/>
      </c>
      <c r="K351" s="70" t="str" cm="1">
        <f t="array" ref="K351">IFERROR(INDEX($K$12:$M$111,(SMALL(IF(INDEX($K$12:$M$111,,$A$149)=$A$255,MATCH(ROW($K$12:$K$111),ROW($K$12:$K$111)),""),ROWS($B$1:B94))),COLUMNS($B$1:B94)),"")</f>
        <v/>
      </c>
      <c r="L351" s="70" t="str" cm="1">
        <f t="array" ref="L351">IFERROR(INDEX($K$12:$M$111,(SMALL(IF(INDEX($K$12:$M$111,,$A$149)=$A$255,MATCH(ROW($K$12:$K$111),ROW($K$12:$K$111)),""),ROWS($B$1:C94))),COLUMNS($B$1:C94)),"")</f>
        <v/>
      </c>
      <c r="M351" s="70" t="str" cm="1">
        <f t="array" ref="M351">IFERROR(INDEX($K$12:$M$111,(SMALL(IF(INDEX($K$12:$M$111,,$A$149)=$A$255,MATCH(ROW($K$12:$K$111),ROW($K$12:$K$111)),""),ROWS($B$1:D94))),COLUMNS($B$1:D94)),"")</f>
        <v/>
      </c>
      <c r="P351" s="70" t="str" cm="1">
        <f t="array" ref="P351">IFERROR(INDEX($P$12:$R$111,(SMALL(IF(INDEX($P$12:$R$111,,$A$149)=$A$255,MATCH(ROW($P$12:$P$111),ROW($P$12:$P$111)),""),ROWS($B$1:B94))),COLUMNS($B$1:B94)),"")</f>
        <v/>
      </c>
      <c r="Q351" s="70" t="str" cm="1">
        <f t="array" ref="Q351">IFERROR(INDEX($P$12:$R$111,(SMALL(IF(INDEX($P$12:$R$111,,$A$149)=$A$255,MATCH(ROW($P$12:$P$111),ROW($P$12:$P$111)),""),ROWS($B$1:C94))),COLUMNS($B$1:C94)),"")</f>
        <v/>
      </c>
      <c r="R351" s="70" t="str" cm="1">
        <f t="array" ref="R351">IFERROR(INDEX($P$12:$R$111,(SMALL(IF(INDEX($P$12:$R$111,,$A$149)=$A$255,MATCH(ROW($P$12:$P$111),ROW($P$12:$P$111)),""),ROWS($B$1:D94))),COLUMNS($B$1:D94)),"")</f>
        <v/>
      </c>
    </row>
    <row r="352" spans="1:18" x14ac:dyDescent="0.3">
      <c r="A352">
        <v>95</v>
      </c>
      <c r="B352" s="70" t="str" cm="1">
        <f t="array" ref="B352">IFERROR(INDEX($B$12:$H$111,(SMALL(IF(INDEX($B$12:$H$111,,$A$149)=$A$255,MATCH(ROW($B$12:$B$111),ROW($B$12:$B$111)),""),ROWS($B$1:B95))),COLUMNS($B$1:B95)),"")</f>
        <v/>
      </c>
      <c r="C352" s="70" t="str" cm="1">
        <f t="array" ref="C352">IFERROR(INDEX($B$12:$H$111,(SMALL(IF(INDEX($B$12:$H$111,,$A$149)=$A$255,MATCH(ROW($B$12:$B$111),ROW($B$12:$B$111)),""),ROWS($B$1:C95))),COLUMNS($B$1:C95)),"")</f>
        <v/>
      </c>
      <c r="D352" s="70" t="str" cm="1">
        <f t="array" ref="D352">IFERROR(INDEX($B$12:$H$111,(SMALL(IF(INDEX($B$12:$H$111,,$A$149)=$A$255,MATCH(ROW($B$12:$B$111),ROW($B$12:$B$111)),""),ROWS($B$1:D95))),COLUMNS($B$1:D95)),"")</f>
        <v/>
      </c>
      <c r="E352" s="70" t="str" cm="1">
        <f t="array" ref="E352">IFERROR(INDEX($B$12:$H$111,(SMALL(IF(INDEX($B$12:$H$111,,$A$149)=$A$255,MATCH(ROW($B$12:$B$111),ROW($B$12:$B$111)),""),ROWS($B$1:E95))),COLUMNS($B$1:E95)),"")</f>
        <v/>
      </c>
      <c r="F352" s="70" t="str" cm="1">
        <f t="array" ref="F352">IFERROR(INDEX($B$12:$H$111,(SMALL(IF(INDEX($B$12:$H$111,,$A$149)=$A$255,MATCH(ROW($B$12:$B$111),ROW($B$12:$B$111)),""),ROWS($B$1:F95))),COLUMNS($B$1:F95)),"")</f>
        <v/>
      </c>
      <c r="G352" s="70" t="str" cm="1">
        <f t="array" ref="G352">IFERROR(INDEX($B$12:$H$111,(SMALL(IF(INDEX($B$12:$H$111,,$A$149)=$A$255,MATCH(ROW($B$12:$B$111),ROW($B$12:$B$111)),""),ROWS($B$1:G95))),COLUMNS($B$1:G95)),"")</f>
        <v/>
      </c>
      <c r="H352" s="70" t="str" cm="1">
        <f t="array" ref="H352">IFERROR(INDEX($B$12:$H$111,(SMALL(IF(INDEX($B$12:$H$111,,$A$149)=$A$255,MATCH(ROW($B$12:$B$111),ROW($B$12:$B$111)),""),ROWS($B$1:H95))),COLUMNS($B$1:H95)),"")</f>
        <v/>
      </c>
      <c r="K352" s="70" t="str" cm="1">
        <f t="array" ref="K352">IFERROR(INDEX($K$12:$M$111,(SMALL(IF(INDEX($K$12:$M$111,,$A$149)=$A$255,MATCH(ROW($K$12:$K$111),ROW($K$12:$K$111)),""),ROWS($B$1:B95))),COLUMNS($B$1:B95)),"")</f>
        <v/>
      </c>
      <c r="L352" s="70" t="str" cm="1">
        <f t="array" ref="L352">IFERROR(INDEX($K$12:$M$111,(SMALL(IF(INDEX($K$12:$M$111,,$A$149)=$A$255,MATCH(ROW($K$12:$K$111),ROW($K$12:$K$111)),""),ROWS($B$1:C95))),COLUMNS($B$1:C95)),"")</f>
        <v/>
      </c>
      <c r="M352" s="70" t="str" cm="1">
        <f t="array" ref="M352">IFERROR(INDEX($K$12:$M$111,(SMALL(IF(INDEX($K$12:$M$111,,$A$149)=$A$255,MATCH(ROW($K$12:$K$111),ROW($K$12:$K$111)),""),ROWS($B$1:D95))),COLUMNS($B$1:D95)),"")</f>
        <v/>
      </c>
      <c r="P352" s="70" t="str" cm="1">
        <f t="array" ref="P352">IFERROR(INDEX($P$12:$R$111,(SMALL(IF(INDEX($P$12:$R$111,,$A$149)=$A$255,MATCH(ROW($P$12:$P$111),ROW($P$12:$P$111)),""),ROWS($B$1:B95))),COLUMNS($B$1:B95)),"")</f>
        <v/>
      </c>
      <c r="Q352" s="70" t="str" cm="1">
        <f t="array" ref="Q352">IFERROR(INDEX($P$12:$R$111,(SMALL(IF(INDEX($P$12:$R$111,,$A$149)=$A$255,MATCH(ROW($P$12:$P$111),ROW($P$12:$P$111)),""),ROWS($B$1:C95))),COLUMNS($B$1:C95)),"")</f>
        <v/>
      </c>
      <c r="R352" s="70" t="str" cm="1">
        <f t="array" ref="R352">IFERROR(INDEX($P$12:$R$111,(SMALL(IF(INDEX($P$12:$R$111,,$A$149)=$A$255,MATCH(ROW($P$12:$P$111),ROW($P$12:$P$111)),""),ROWS($B$1:D95))),COLUMNS($B$1:D95)),"")</f>
        <v/>
      </c>
    </row>
    <row r="353" spans="1:18" x14ac:dyDescent="0.3">
      <c r="A353">
        <v>96</v>
      </c>
      <c r="B353" s="70" t="str" cm="1">
        <f t="array" ref="B353">IFERROR(INDEX($B$12:$H$111,(SMALL(IF(INDEX($B$12:$H$111,,$A$149)=$A$255,MATCH(ROW($B$12:$B$111),ROW($B$12:$B$111)),""),ROWS($B$1:B96))),COLUMNS($B$1:B96)),"")</f>
        <v/>
      </c>
      <c r="C353" s="70" t="str" cm="1">
        <f t="array" ref="C353">IFERROR(INDEX($B$12:$H$111,(SMALL(IF(INDEX($B$12:$H$111,,$A$149)=$A$255,MATCH(ROW($B$12:$B$111),ROW($B$12:$B$111)),""),ROWS($B$1:C96))),COLUMNS($B$1:C96)),"")</f>
        <v/>
      </c>
      <c r="D353" s="70" t="str" cm="1">
        <f t="array" ref="D353">IFERROR(INDEX($B$12:$H$111,(SMALL(IF(INDEX($B$12:$H$111,,$A$149)=$A$255,MATCH(ROW($B$12:$B$111),ROW($B$12:$B$111)),""),ROWS($B$1:D96))),COLUMNS($B$1:D96)),"")</f>
        <v/>
      </c>
      <c r="E353" s="70" t="str" cm="1">
        <f t="array" ref="E353">IFERROR(INDEX($B$12:$H$111,(SMALL(IF(INDEX($B$12:$H$111,,$A$149)=$A$255,MATCH(ROW($B$12:$B$111),ROW($B$12:$B$111)),""),ROWS($B$1:E96))),COLUMNS($B$1:E96)),"")</f>
        <v/>
      </c>
      <c r="F353" s="70" t="str" cm="1">
        <f t="array" ref="F353">IFERROR(INDEX($B$12:$H$111,(SMALL(IF(INDEX($B$12:$H$111,,$A$149)=$A$255,MATCH(ROW($B$12:$B$111),ROW($B$12:$B$111)),""),ROWS($B$1:F96))),COLUMNS($B$1:F96)),"")</f>
        <v/>
      </c>
      <c r="G353" s="70" t="str" cm="1">
        <f t="array" ref="G353">IFERROR(INDEX($B$12:$H$111,(SMALL(IF(INDEX($B$12:$H$111,,$A$149)=$A$255,MATCH(ROW($B$12:$B$111),ROW($B$12:$B$111)),""),ROWS($B$1:G96))),COLUMNS($B$1:G96)),"")</f>
        <v/>
      </c>
      <c r="H353" s="70" t="str" cm="1">
        <f t="array" ref="H353">IFERROR(INDEX($B$12:$H$111,(SMALL(IF(INDEX($B$12:$H$111,,$A$149)=$A$255,MATCH(ROW($B$12:$B$111),ROW($B$12:$B$111)),""),ROWS($B$1:H96))),COLUMNS($B$1:H96)),"")</f>
        <v/>
      </c>
      <c r="K353" s="70" t="str" cm="1">
        <f t="array" ref="K353">IFERROR(INDEX($K$12:$M$111,(SMALL(IF(INDEX($K$12:$M$111,,$A$149)=$A$255,MATCH(ROW($K$12:$K$111),ROW($K$12:$K$111)),""),ROWS($B$1:B96))),COLUMNS($B$1:B96)),"")</f>
        <v/>
      </c>
      <c r="L353" s="70" t="str" cm="1">
        <f t="array" ref="L353">IFERROR(INDEX($K$12:$M$111,(SMALL(IF(INDEX($K$12:$M$111,,$A$149)=$A$255,MATCH(ROW($K$12:$K$111),ROW($K$12:$K$111)),""),ROWS($B$1:C96))),COLUMNS($B$1:C96)),"")</f>
        <v/>
      </c>
      <c r="M353" s="70" t="str" cm="1">
        <f t="array" ref="M353">IFERROR(INDEX($K$12:$M$111,(SMALL(IF(INDEX($K$12:$M$111,,$A$149)=$A$255,MATCH(ROW($K$12:$K$111),ROW($K$12:$K$111)),""),ROWS($B$1:D96))),COLUMNS($B$1:D96)),"")</f>
        <v/>
      </c>
      <c r="P353" s="70" t="str" cm="1">
        <f t="array" ref="P353">IFERROR(INDEX($P$12:$R$111,(SMALL(IF(INDEX($P$12:$R$111,,$A$149)=$A$255,MATCH(ROW($P$12:$P$111),ROW($P$12:$P$111)),""),ROWS($B$1:B96))),COLUMNS($B$1:B96)),"")</f>
        <v/>
      </c>
      <c r="Q353" s="70" t="str" cm="1">
        <f t="array" ref="Q353">IFERROR(INDEX($P$12:$R$111,(SMALL(IF(INDEX($P$12:$R$111,,$A$149)=$A$255,MATCH(ROW($P$12:$P$111),ROW($P$12:$P$111)),""),ROWS($B$1:C96))),COLUMNS($B$1:C96)),"")</f>
        <v/>
      </c>
      <c r="R353" s="70" t="str" cm="1">
        <f t="array" ref="R353">IFERROR(INDEX($P$12:$R$111,(SMALL(IF(INDEX($P$12:$R$111,,$A$149)=$A$255,MATCH(ROW($P$12:$P$111),ROW($P$12:$P$111)),""),ROWS($B$1:D96))),COLUMNS($B$1:D96)),"")</f>
        <v/>
      </c>
    </row>
    <row r="354" spans="1:18" x14ac:dyDescent="0.3">
      <c r="A354">
        <v>97</v>
      </c>
      <c r="B354" s="70" t="str" cm="1">
        <f t="array" ref="B354">IFERROR(INDEX($B$12:$H$111,(SMALL(IF(INDEX($B$12:$H$111,,$A$149)=$A$255,MATCH(ROW($B$12:$B$111),ROW($B$12:$B$111)),""),ROWS($B$1:B97))),COLUMNS($B$1:B97)),"")</f>
        <v/>
      </c>
      <c r="C354" s="70" t="str" cm="1">
        <f t="array" ref="C354">IFERROR(INDEX($B$12:$H$111,(SMALL(IF(INDEX($B$12:$H$111,,$A$149)=$A$255,MATCH(ROW($B$12:$B$111),ROW($B$12:$B$111)),""),ROWS($B$1:C97))),COLUMNS($B$1:C97)),"")</f>
        <v/>
      </c>
      <c r="D354" s="70" t="str" cm="1">
        <f t="array" ref="D354">IFERROR(INDEX($B$12:$H$111,(SMALL(IF(INDEX($B$12:$H$111,,$A$149)=$A$255,MATCH(ROW($B$12:$B$111),ROW($B$12:$B$111)),""),ROWS($B$1:D97))),COLUMNS($B$1:D97)),"")</f>
        <v/>
      </c>
      <c r="E354" s="70" t="str" cm="1">
        <f t="array" ref="E354">IFERROR(INDEX($B$12:$H$111,(SMALL(IF(INDEX($B$12:$H$111,,$A$149)=$A$255,MATCH(ROW($B$12:$B$111),ROW($B$12:$B$111)),""),ROWS($B$1:E97))),COLUMNS($B$1:E97)),"")</f>
        <v/>
      </c>
      <c r="F354" s="70" t="str" cm="1">
        <f t="array" ref="F354">IFERROR(INDEX($B$12:$H$111,(SMALL(IF(INDEX($B$12:$H$111,,$A$149)=$A$255,MATCH(ROW($B$12:$B$111),ROW($B$12:$B$111)),""),ROWS($B$1:F97))),COLUMNS($B$1:F97)),"")</f>
        <v/>
      </c>
      <c r="G354" s="70" t="str" cm="1">
        <f t="array" ref="G354">IFERROR(INDEX($B$12:$H$111,(SMALL(IF(INDEX($B$12:$H$111,,$A$149)=$A$255,MATCH(ROW($B$12:$B$111),ROW($B$12:$B$111)),""),ROWS($B$1:G97))),COLUMNS($B$1:G97)),"")</f>
        <v/>
      </c>
      <c r="H354" s="70" t="str" cm="1">
        <f t="array" ref="H354">IFERROR(INDEX($B$12:$H$111,(SMALL(IF(INDEX($B$12:$H$111,,$A$149)=$A$255,MATCH(ROW($B$12:$B$111),ROW($B$12:$B$111)),""),ROWS($B$1:H97))),COLUMNS($B$1:H97)),"")</f>
        <v/>
      </c>
      <c r="K354" s="70" t="str" cm="1">
        <f t="array" ref="K354">IFERROR(INDEX($K$12:$M$111,(SMALL(IF(INDEX($K$12:$M$111,,$A$149)=$A$255,MATCH(ROW($K$12:$K$111),ROW($K$12:$K$111)),""),ROWS($B$1:B97))),COLUMNS($B$1:B97)),"")</f>
        <v/>
      </c>
      <c r="L354" s="70" t="str" cm="1">
        <f t="array" ref="L354">IFERROR(INDEX($K$12:$M$111,(SMALL(IF(INDEX($K$12:$M$111,,$A$149)=$A$255,MATCH(ROW($K$12:$K$111),ROW($K$12:$K$111)),""),ROWS($B$1:C97))),COLUMNS($B$1:C97)),"")</f>
        <v/>
      </c>
      <c r="M354" s="70" t="str" cm="1">
        <f t="array" ref="M354">IFERROR(INDEX($K$12:$M$111,(SMALL(IF(INDEX($K$12:$M$111,,$A$149)=$A$255,MATCH(ROW($K$12:$K$111),ROW($K$12:$K$111)),""),ROWS($B$1:D97))),COLUMNS($B$1:D97)),"")</f>
        <v/>
      </c>
      <c r="P354" s="70" t="str" cm="1">
        <f t="array" ref="P354">IFERROR(INDEX($P$12:$R$111,(SMALL(IF(INDEX($P$12:$R$111,,$A$149)=$A$255,MATCH(ROW($P$12:$P$111),ROW($P$12:$P$111)),""),ROWS($B$1:B97))),COLUMNS($B$1:B97)),"")</f>
        <v/>
      </c>
      <c r="Q354" s="70" t="str" cm="1">
        <f t="array" ref="Q354">IFERROR(INDEX($P$12:$R$111,(SMALL(IF(INDEX($P$12:$R$111,,$A$149)=$A$255,MATCH(ROW($P$12:$P$111),ROW($P$12:$P$111)),""),ROWS($B$1:C97))),COLUMNS($B$1:C97)),"")</f>
        <v/>
      </c>
      <c r="R354" s="70" t="str" cm="1">
        <f t="array" ref="R354">IFERROR(INDEX($P$12:$R$111,(SMALL(IF(INDEX($P$12:$R$111,,$A$149)=$A$255,MATCH(ROW($P$12:$P$111),ROW($P$12:$P$111)),""),ROWS($B$1:D97))),COLUMNS($B$1:D97)),"")</f>
        <v/>
      </c>
    </row>
    <row r="355" spans="1:18" x14ac:dyDescent="0.3">
      <c r="A355">
        <v>98</v>
      </c>
      <c r="B355" s="70" t="str" cm="1">
        <f t="array" ref="B355">IFERROR(INDEX($B$12:$H$111,(SMALL(IF(INDEX($B$12:$H$111,,$A$149)=$A$255,MATCH(ROW($B$12:$B$111),ROW($B$12:$B$111)),""),ROWS($B$1:B98))),COLUMNS($B$1:B98)),"")</f>
        <v/>
      </c>
      <c r="C355" s="70" t="str" cm="1">
        <f t="array" ref="C355">IFERROR(INDEX($B$12:$H$111,(SMALL(IF(INDEX($B$12:$H$111,,$A$149)=$A$255,MATCH(ROW($B$12:$B$111),ROW($B$12:$B$111)),""),ROWS($B$1:C98))),COLUMNS($B$1:C98)),"")</f>
        <v/>
      </c>
      <c r="D355" s="70" t="str" cm="1">
        <f t="array" ref="D355">IFERROR(INDEX($B$12:$H$111,(SMALL(IF(INDEX($B$12:$H$111,,$A$149)=$A$255,MATCH(ROW($B$12:$B$111),ROW($B$12:$B$111)),""),ROWS($B$1:D98))),COLUMNS($B$1:D98)),"")</f>
        <v/>
      </c>
      <c r="E355" s="70" t="str" cm="1">
        <f t="array" ref="E355">IFERROR(INDEX($B$12:$H$111,(SMALL(IF(INDEX($B$12:$H$111,,$A$149)=$A$255,MATCH(ROW($B$12:$B$111),ROW($B$12:$B$111)),""),ROWS($B$1:E98))),COLUMNS($B$1:E98)),"")</f>
        <v/>
      </c>
      <c r="F355" s="70" t="str" cm="1">
        <f t="array" ref="F355">IFERROR(INDEX($B$12:$H$111,(SMALL(IF(INDEX($B$12:$H$111,,$A$149)=$A$255,MATCH(ROW($B$12:$B$111),ROW($B$12:$B$111)),""),ROWS($B$1:F98))),COLUMNS($B$1:F98)),"")</f>
        <v/>
      </c>
      <c r="G355" s="70" t="str" cm="1">
        <f t="array" ref="G355">IFERROR(INDEX($B$12:$H$111,(SMALL(IF(INDEX($B$12:$H$111,,$A$149)=$A$255,MATCH(ROW($B$12:$B$111),ROW($B$12:$B$111)),""),ROWS($B$1:G98))),COLUMNS($B$1:G98)),"")</f>
        <v/>
      </c>
      <c r="H355" s="70" t="str" cm="1">
        <f t="array" ref="H355">IFERROR(INDEX($B$12:$H$111,(SMALL(IF(INDEX($B$12:$H$111,,$A$149)=$A$255,MATCH(ROW($B$12:$B$111),ROW($B$12:$B$111)),""),ROWS($B$1:H98))),COLUMNS($B$1:H98)),"")</f>
        <v/>
      </c>
      <c r="K355" s="70" t="str" cm="1">
        <f t="array" ref="K355">IFERROR(INDEX($K$12:$M$111,(SMALL(IF(INDEX($K$12:$M$111,,$A$149)=$A$255,MATCH(ROW($K$12:$K$111),ROW($K$12:$K$111)),""),ROWS($B$1:B98))),COLUMNS($B$1:B98)),"")</f>
        <v/>
      </c>
      <c r="L355" s="70" t="str" cm="1">
        <f t="array" ref="L355">IFERROR(INDEX($K$12:$M$111,(SMALL(IF(INDEX($K$12:$M$111,,$A$149)=$A$255,MATCH(ROW($K$12:$K$111),ROW($K$12:$K$111)),""),ROWS($B$1:C98))),COLUMNS($B$1:C98)),"")</f>
        <v/>
      </c>
      <c r="M355" s="70" t="str" cm="1">
        <f t="array" ref="M355">IFERROR(INDEX($K$12:$M$111,(SMALL(IF(INDEX($K$12:$M$111,,$A$149)=$A$255,MATCH(ROW($K$12:$K$111),ROW($K$12:$K$111)),""),ROWS($B$1:D98))),COLUMNS($B$1:D98)),"")</f>
        <v/>
      </c>
      <c r="P355" s="70" t="str" cm="1">
        <f t="array" ref="P355">IFERROR(INDEX($P$12:$R$111,(SMALL(IF(INDEX($P$12:$R$111,,$A$149)=$A$255,MATCH(ROW($P$12:$P$111),ROW($P$12:$P$111)),""),ROWS($B$1:B98))),COLUMNS($B$1:B98)),"")</f>
        <v/>
      </c>
      <c r="Q355" s="70" t="str" cm="1">
        <f t="array" ref="Q355">IFERROR(INDEX($P$12:$R$111,(SMALL(IF(INDEX($P$12:$R$111,,$A$149)=$A$255,MATCH(ROW($P$12:$P$111),ROW($P$12:$P$111)),""),ROWS($B$1:C98))),COLUMNS($B$1:C98)),"")</f>
        <v/>
      </c>
      <c r="R355" s="70" t="str" cm="1">
        <f t="array" ref="R355">IFERROR(INDEX($P$12:$R$111,(SMALL(IF(INDEX($P$12:$R$111,,$A$149)=$A$255,MATCH(ROW($P$12:$P$111),ROW($P$12:$P$111)),""),ROWS($B$1:D98))),COLUMNS($B$1:D98)),"")</f>
        <v/>
      </c>
    </row>
    <row r="356" spans="1:18" x14ac:dyDescent="0.3">
      <c r="A356">
        <v>99</v>
      </c>
      <c r="B356" s="70" t="str" cm="1">
        <f t="array" ref="B356">IFERROR(INDEX($B$12:$H$111,(SMALL(IF(INDEX($B$12:$H$111,,$A$149)=$A$255,MATCH(ROW($B$12:$B$111),ROW($B$12:$B$111)),""),ROWS($B$1:B99))),COLUMNS($B$1:B99)),"")</f>
        <v/>
      </c>
      <c r="C356" s="70" t="str" cm="1">
        <f t="array" ref="C356">IFERROR(INDEX($B$12:$H$111,(SMALL(IF(INDEX($B$12:$H$111,,$A$149)=$A$255,MATCH(ROW($B$12:$B$111),ROW($B$12:$B$111)),""),ROWS($B$1:C99))),COLUMNS($B$1:C99)),"")</f>
        <v/>
      </c>
      <c r="D356" s="70" t="str" cm="1">
        <f t="array" ref="D356">IFERROR(INDEX($B$12:$H$111,(SMALL(IF(INDEX($B$12:$H$111,,$A$149)=$A$255,MATCH(ROW($B$12:$B$111),ROW($B$12:$B$111)),""),ROWS($B$1:D99))),COLUMNS($B$1:D99)),"")</f>
        <v/>
      </c>
      <c r="E356" s="70" t="str" cm="1">
        <f t="array" ref="E356">IFERROR(INDEX($B$12:$H$111,(SMALL(IF(INDEX($B$12:$H$111,,$A$149)=$A$255,MATCH(ROW($B$12:$B$111),ROW($B$12:$B$111)),""),ROWS($B$1:E99))),COLUMNS($B$1:E99)),"")</f>
        <v/>
      </c>
      <c r="F356" s="70" t="str" cm="1">
        <f t="array" ref="F356">IFERROR(INDEX($B$12:$H$111,(SMALL(IF(INDEX($B$12:$H$111,,$A$149)=$A$255,MATCH(ROW($B$12:$B$111),ROW($B$12:$B$111)),""),ROWS($B$1:F99))),COLUMNS($B$1:F99)),"")</f>
        <v/>
      </c>
      <c r="G356" s="70" t="str" cm="1">
        <f t="array" ref="G356">IFERROR(INDEX($B$12:$H$111,(SMALL(IF(INDEX($B$12:$H$111,,$A$149)=$A$255,MATCH(ROW($B$12:$B$111),ROW($B$12:$B$111)),""),ROWS($B$1:G99))),COLUMNS($B$1:G99)),"")</f>
        <v/>
      </c>
      <c r="H356" s="70" t="str" cm="1">
        <f t="array" ref="H356">IFERROR(INDEX($B$12:$H$111,(SMALL(IF(INDEX($B$12:$H$111,,$A$149)=$A$255,MATCH(ROW($B$12:$B$111),ROW($B$12:$B$111)),""),ROWS($B$1:H99))),COLUMNS($B$1:H99)),"")</f>
        <v/>
      </c>
      <c r="K356" s="70" t="str" cm="1">
        <f t="array" ref="K356">IFERROR(INDEX($K$12:$M$111,(SMALL(IF(INDEX($K$12:$M$111,,$A$149)=$A$255,MATCH(ROW($K$12:$K$111),ROW($K$12:$K$111)),""),ROWS($B$1:B99))),COLUMNS($B$1:B99)),"")</f>
        <v/>
      </c>
      <c r="L356" s="70" t="str" cm="1">
        <f t="array" ref="L356">IFERROR(INDEX($K$12:$M$111,(SMALL(IF(INDEX($K$12:$M$111,,$A$149)=$A$255,MATCH(ROW($K$12:$K$111),ROW($K$12:$K$111)),""),ROWS($B$1:C99))),COLUMNS($B$1:C99)),"")</f>
        <v/>
      </c>
      <c r="M356" s="70" t="str" cm="1">
        <f t="array" ref="M356">IFERROR(INDEX($K$12:$M$111,(SMALL(IF(INDEX($K$12:$M$111,,$A$149)=$A$255,MATCH(ROW($K$12:$K$111),ROW($K$12:$K$111)),""),ROWS($B$1:D99))),COLUMNS($B$1:D99)),"")</f>
        <v/>
      </c>
      <c r="P356" s="70" t="str" cm="1">
        <f t="array" ref="P356">IFERROR(INDEX($P$12:$R$111,(SMALL(IF(INDEX($P$12:$R$111,,$A$149)=$A$255,MATCH(ROW($P$12:$P$111),ROW($P$12:$P$111)),""),ROWS($B$1:B99))),COLUMNS($B$1:B99)),"")</f>
        <v/>
      </c>
      <c r="Q356" s="70" t="str" cm="1">
        <f t="array" ref="Q356">IFERROR(INDEX($P$12:$R$111,(SMALL(IF(INDEX($P$12:$R$111,,$A$149)=$A$255,MATCH(ROW($P$12:$P$111),ROW($P$12:$P$111)),""),ROWS($B$1:C99))),COLUMNS($B$1:C99)),"")</f>
        <v/>
      </c>
      <c r="R356" s="70" t="str" cm="1">
        <f t="array" ref="R356">IFERROR(INDEX($P$12:$R$111,(SMALL(IF(INDEX($P$12:$R$111,,$A$149)=$A$255,MATCH(ROW($P$12:$P$111),ROW($P$12:$P$111)),""),ROWS($B$1:D99))),COLUMNS($B$1:D99)),"")</f>
        <v/>
      </c>
    </row>
    <row r="357" spans="1:18" x14ac:dyDescent="0.3">
      <c r="A357">
        <v>100</v>
      </c>
      <c r="B357" s="70" t="str" cm="1">
        <f t="array" ref="B357">IFERROR(INDEX($B$12:$H$111,(SMALL(IF(INDEX($B$12:$H$111,,$A$149)=$A$255,MATCH(ROW($B$12:$B$111),ROW($B$12:$B$111)),""),ROWS($B$1:B100))),COLUMNS($B$1:B100)),"")</f>
        <v/>
      </c>
      <c r="C357" s="70" t="str" cm="1">
        <f t="array" ref="C357">IFERROR(INDEX($B$12:$H$111,(SMALL(IF(INDEX($B$12:$H$111,,$A$149)=$A$255,MATCH(ROW($B$12:$B$111),ROW($B$12:$B$111)),""),ROWS($B$1:C100))),COLUMNS($B$1:C100)),"")</f>
        <v/>
      </c>
      <c r="D357" s="70" t="str" cm="1">
        <f t="array" ref="D357">IFERROR(INDEX($B$12:$H$111,(SMALL(IF(INDEX($B$12:$H$111,,$A$149)=$A$255,MATCH(ROW($B$12:$B$111),ROW($B$12:$B$111)),""),ROWS($B$1:D100))),COLUMNS($B$1:D100)),"")</f>
        <v/>
      </c>
      <c r="E357" s="70" t="str" cm="1">
        <f t="array" ref="E357">IFERROR(INDEX($B$12:$H$111,(SMALL(IF(INDEX($B$12:$H$111,,$A$149)=$A$255,MATCH(ROW($B$12:$B$111),ROW($B$12:$B$111)),""),ROWS($B$1:E100))),COLUMNS($B$1:E100)),"")</f>
        <v/>
      </c>
      <c r="F357" s="70" t="str" cm="1">
        <f t="array" ref="F357">IFERROR(INDEX($B$12:$H$111,(SMALL(IF(INDEX($B$12:$H$111,,$A$149)=$A$255,MATCH(ROW($B$12:$B$111),ROW($B$12:$B$111)),""),ROWS($B$1:F100))),COLUMNS($B$1:F100)),"")</f>
        <v/>
      </c>
      <c r="G357" s="70" t="str" cm="1">
        <f t="array" ref="G357">IFERROR(INDEX($B$12:$H$111,(SMALL(IF(INDEX($B$12:$H$111,,$A$149)=$A$255,MATCH(ROW($B$12:$B$111),ROW($B$12:$B$111)),""),ROWS($B$1:G100))),COLUMNS($B$1:G100)),"")</f>
        <v/>
      </c>
      <c r="H357" s="70" t="str" cm="1">
        <f t="array" ref="H357">IFERROR(INDEX($B$12:$H$111,(SMALL(IF(INDEX($B$12:$H$111,,$A$149)=$A$255,MATCH(ROW($B$12:$B$111),ROW($B$12:$B$111)),""),ROWS($B$1:H100))),COLUMNS($B$1:H100)),"")</f>
        <v/>
      </c>
      <c r="K357" s="70" t="str" cm="1">
        <f t="array" ref="K357">IFERROR(INDEX($K$12:$M$111,(SMALL(IF(INDEX($K$12:$M$111,,$A$149)=$A$255,MATCH(ROW($K$12:$K$111),ROW($K$12:$K$111)),""),ROWS($B$1:B100))),COLUMNS($B$1:B100)),"")</f>
        <v/>
      </c>
      <c r="L357" s="70" t="str" cm="1">
        <f t="array" ref="L357">IFERROR(INDEX($K$12:$M$111,(SMALL(IF(INDEX($K$12:$M$111,,$A$149)=$A$255,MATCH(ROW($K$12:$K$111),ROW($K$12:$K$111)),""),ROWS($B$1:C100))),COLUMNS($B$1:C100)),"")</f>
        <v/>
      </c>
      <c r="M357" s="70" t="str" cm="1">
        <f t="array" ref="M357">IFERROR(INDEX($K$12:$M$111,(SMALL(IF(INDEX($K$12:$M$111,,$A$149)=$A$255,MATCH(ROW($K$12:$K$111),ROW($K$12:$K$111)),""),ROWS($B$1:D100))),COLUMNS($B$1:D100)),"")</f>
        <v/>
      </c>
      <c r="P357" s="70" t="str" cm="1">
        <f t="array" ref="P357">IFERROR(INDEX($P$12:$R$111,(SMALL(IF(INDEX($P$12:$R$111,,$A$149)=$A$255,MATCH(ROW($P$12:$P$111),ROW($P$12:$P$111)),""),ROWS($B$1:B100))),COLUMNS($B$1:B100)),"")</f>
        <v/>
      </c>
      <c r="Q357" s="70" t="str" cm="1">
        <f t="array" ref="Q357">IFERROR(INDEX($P$12:$R$111,(SMALL(IF(INDEX($P$12:$R$111,,$A$149)=$A$255,MATCH(ROW($P$12:$P$111),ROW($P$12:$P$111)),""),ROWS($B$1:C100))),COLUMNS($B$1:C100)),"")</f>
        <v/>
      </c>
      <c r="R357" s="70" t="str" cm="1">
        <f t="array" ref="R357">IFERROR(INDEX($P$12:$R$111,(SMALL(IF(INDEX($P$12:$R$111,,$A$149)=$A$255,MATCH(ROW($P$12:$P$111),ROW($P$12:$P$111)),""),ROWS($B$1:D100))),COLUMNS($B$1:D100)),"")</f>
        <v/>
      </c>
    </row>
    <row r="358" spans="1:18" x14ac:dyDescent="0.3">
      <c r="A358">
        <v>101</v>
      </c>
      <c r="B358" s="70" t="str" cm="1">
        <f t="array" ref="B358">IFERROR(INDEX($B$12:$H$111,(SMALL(IF(INDEX($B$12:$H$111,,$A$149)=$A$255,MATCH(ROW($B$12:$B$111),ROW($B$12:$B$111)),""),ROWS($B$1:B101))),COLUMNS($B$1:B101)),"")</f>
        <v/>
      </c>
      <c r="C358" s="70" t="str" cm="1">
        <f t="array" ref="C358">IFERROR(INDEX($B$12:$H$111,(SMALL(IF(INDEX($B$12:$H$111,,$A$149)=$A$255,MATCH(ROW($B$12:$B$111),ROW($B$12:$B$111)),""),ROWS($B$1:C101))),COLUMNS($B$1:C101)),"")</f>
        <v/>
      </c>
      <c r="D358" s="70" t="str" cm="1">
        <f t="array" ref="D358">IFERROR(INDEX($B$12:$H$111,(SMALL(IF(INDEX($B$12:$H$111,,$A$149)=$A$255,MATCH(ROW($B$12:$B$111),ROW($B$12:$B$111)),""),ROWS($B$1:D101))),COLUMNS($B$1:D101)),"")</f>
        <v/>
      </c>
      <c r="E358" s="70" t="str" cm="1">
        <f t="array" ref="E358">IFERROR(INDEX($B$12:$H$111,(SMALL(IF(INDEX($B$12:$H$111,,$A$149)=$A$255,MATCH(ROW($B$12:$B$111),ROW($B$12:$B$111)),""),ROWS($B$1:E101))),COLUMNS($B$1:E101)),"")</f>
        <v/>
      </c>
      <c r="F358" s="70" t="str" cm="1">
        <f t="array" ref="F358">IFERROR(INDEX($B$12:$H$111,(SMALL(IF(INDEX($B$12:$H$111,,$A$149)=$A$255,MATCH(ROW($B$12:$B$111),ROW($B$12:$B$111)),""),ROWS($B$1:F101))),COLUMNS($B$1:F101)),"")</f>
        <v/>
      </c>
      <c r="G358" s="70" t="str" cm="1">
        <f t="array" ref="G358">IFERROR(INDEX($B$12:$H$111,(SMALL(IF(INDEX($B$12:$H$111,,$A$149)=$A$255,MATCH(ROW($B$12:$B$111),ROW($B$12:$B$111)),""),ROWS($B$1:G101))),COLUMNS($B$1:G101)),"")</f>
        <v/>
      </c>
      <c r="H358" s="70" t="str" cm="1">
        <f t="array" ref="H358">IFERROR(INDEX($B$12:$H$111,(SMALL(IF(INDEX($B$12:$H$111,,$A$149)=$A$255,MATCH(ROW($B$12:$B$111),ROW($B$12:$B$111)),""),ROWS($B$1:H101))),COLUMNS($B$1:H101)),"")</f>
        <v/>
      </c>
      <c r="K358" s="70" t="str" cm="1">
        <f t="array" ref="K358">IFERROR(INDEX($K$12:$M$111,(SMALL(IF(INDEX($K$12:$M$111,,$A$149)=$A$255,MATCH(ROW($K$12:$K$111),ROW($K$12:$K$111)),""),ROWS($B$1:B101))),COLUMNS($B$1:B101)),"")</f>
        <v/>
      </c>
      <c r="L358" s="70" t="str" cm="1">
        <f t="array" ref="L358">IFERROR(INDEX($K$12:$M$111,(SMALL(IF(INDEX($K$12:$M$111,,$A$149)=$A$255,MATCH(ROW($K$12:$K$111),ROW($K$12:$K$111)),""),ROWS($B$1:C101))),COLUMNS($B$1:C101)),"")</f>
        <v/>
      </c>
      <c r="M358" s="70" t="str" cm="1">
        <f t="array" ref="M358">IFERROR(INDEX($K$12:$M$111,(SMALL(IF(INDEX($K$12:$M$111,,$A$149)=$A$255,MATCH(ROW($K$12:$K$111),ROW($K$12:$K$111)),""),ROWS($B$1:D101))),COLUMNS($B$1:D101)),"")</f>
        <v/>
      </c>
      <c r="P358" s="70" t="str" cm="1">
        <f t="array" ref="P358">IFERROR(INDEX($P$12:$R$111,(SMALL(IF(INDEX($P$12:$R$111,,$A$149)=$A$255,MATCH(ROW($P$12:$P$111),ROW($P$12:$P$111)),""),ROWS($B$1:B101))),COLUMNS($B$1:B101)),"")</f>
        <v/>
      </c>
      <c r="Q358" s="70" t="str" cm="1">
        <f t="array" ref="Q358">IFERROR(INDEX($P$12:$R$111,(SMALL(IF(INDEX($P$12:$R$111,,$A$149)=$A$255,MATCH(ROW($P$12:$P$111),ROW($P$12:$P$111)),""),ROWS($B$1:C101))),COLUMNS($B$1:C101)),"")</f>
        <v/>
      </c>
      <c r="R358" s="70" t="str" cm="1">
        <f t="array" ref="R358">IFERROR(INDEX($P$12:$R$111,(SMALL(IF(INDEX($P$12:$R$111,,$A$149)=$A$255,MATCH(ROW($P$12:$P$111),ROW($P$12:$P$111)),""),ROWS($B$1:D101))),COLUMNS($B$1:D101)),"")</f>
        <v/>
      </c>
    </row>
    <row r="360" spans="1:18" x14ac:dyDescent="0.3">
      <c r="G360" t="s">
        <v>3526</v>
      </c>
      <c r="H360">
        <f>SUM(H258:H358)</f>
        <v>0</v>
      </c>
      <c r="M360">
        <f>SUM(M258:M358)</f>
        <v>0</v>
      </c>
      <c r="R360">
        <f>SUM(R258:R358)</f>
        <v>0</v>
      </c>
    </row>
  </sheetData>
  <sheetProtection algorithmName="SHA-512" hashValue="HQZm4ixsDN7imPSQJIcViKrXd+hCoKDCgNRzCoy7Ij301R0iuzCvPgK1Y5Ajpq7NV48s66Mr8hnY9c4Fdmvwqg==" saltValue="pg1inn3IlujvHQ+AKmpvig==" spinCount="100000" sheet="1" objects="1" scenarios="1" selectLockedCells="1"/>
  <mergeCells count="13">
    <mergeCell ref="F5:G5"/>
    <mergeCell ref="I5:K5"/>
    <mergeCell ref="B4:K4"/>
    <mergeCell ref="P10:R10"/>
    <mergeCell ref="B5:C5"/>
    <mergeCell ref="B6:C7"/>
    <mergeCell ref="B10:H10"/>
    <mergeCell ref="B9:H9"/>
    <mergeCell ref="K10:M10"/>
    <mergeCell ref="I6:K6"/>
    <mergeCell ref="I7:K7"/>
    <mergeCell ref="F6:G6"/>
    <mergeCell ref="F7:G7"/>
  </mergeCells>
  <dataValidations count="1">
    <dataValidation type="list" allowBlank="1" showInputMessage="1" showErrorMessage="1" sqref="P12:P111 B12:B111 K12:K111" xr:uid="{F5141D7C-ABF0-40F1-8A31-350F8A56AAD9}">
      <formula1>$AB$1:$AB$3</formula1>
    </dataValidation>
  </dataValidations>
  <pageMargins left="0.7" right="0.7" top="0.75" bottom="0.75" header="0.3" footer="0.3"/>
  <pageSetup scale="78" orientation="portrait" horizontalDpi="1200" verticalDpi="1200" r:id="rId1"/>
  <colBreaks count="2" manualBreakCount="2">
    <brk id="8" min="8" max="110" man="1"/>
    <brk id="15" min="8" max="11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18257-F0E0-4F5B-9588-D279951B9428}">
  <sheetPr codeName="Sheet10"/>
  <dimension ref="A1:Y70"/>
  <sheetViews>
    <sheetView topLeftCell="A22" workbookViewId="0">
      <selection activeCell="J36" sqref="J36:J38"/>
    </sheetView>
  </sheetViews>
  <sheetFormatPr defaultColWidth="8.88671875" defaultRowHeight="13.2" x14ac:dyDescent="0.3"/>
  <cols>
    <col min="1" max="1" width="6.33203125" style="1" customWidth="1"/>
    <col min="2" max="2" width="3.33203125" style="1" customWidth="1"/>
    <col min="3" max="3" width="6.44140625" style="1" customWidth="1"/>
    <col min="4" max="5" width="4.6640625" style="1" customWidth="1"/>
    <col min="6" max="6" width="9.33203125" style="1" customWidth="1"/>
    <col min="7" max="7" width="15.6640625" style="1" customWidth="1"/>
    <col min="8" max="8" width="6.33203125" style="1" customWidth="1"/>
    <col min="9" max="9" width="9.6640625" style="1" customWidth="1"/>
    <col min="10" max="10" width="20.109375" style="1" customWidth="1"/>
    <col min="11" max="11" width="3.33203125" style="1" customWidth="1"/>
    <col min="12" max="12" width="9.5546875" style="1" customWidth="1"/>
    <col min="13" max="13" width="1.109375" style="1" customWidth="1"/>
    <col min="14" max="14" width="15.33203125" style="1" customWidth="1"/>
    <col min="15" max="15" width="6.88671875" style="1" customWidth="1"/>
    <col min="16" max="16" width="12.5546875" style="1" customWidth="1"/>
    <col min="17" max="17" width="6.88671875" style="1" customWidth="1"/>
    <col min="18" max="18" width="7.44140625" style="1" customWidth="1"/>
    <col min="19" max="19" width="13.109375" style="1" customWidth="1"/>
    <col min="20" max="20" width="1.109375" style="1" customWidth="1"/>
    <col min="21" max="21" width="4.6640625" style="1" customWidth="1"/>
    <col min="22" max="16384" width="8.88671875" style="1"/>
  </cols>
  <sheetData>
    <row r="1" spans="1:25" ht="14.4" customHeight="1" x14ac:dyDescent="0.3">
      <c r="Q1" s="713" t="s">
        <v>3745</v>
      </c>
      <c r="R1" s="713"/>
      <c r="S1" s="713"/>
      <c r="T1" s="713"/>
    </row>
    <row r="2" spans="1:25" ht="18.600000000000001" customHeight="1" x14ac:dyDescent="0.3">
      <c r="B2" s="24"/>
      <c r="C2" s="24"/>
      <c r="D2" s="24"/>
      <c r="E2" s="24"/>
      <c r="F2" s="24"/>
      <c r="G2" s="24"/>
      <c r="H2" s="24"/>
      <c r="I2" s="24"/>
      <c r="J2" s="24"/>
      <c r="K2" s="24"/>
      <c r="L2" s="24"/>
      <c r="M2" s="24"/>
      <c r="N2" s="24"/>
      <c r="O2" s="24"/>
      <c r="P2" s="24"/>
      <c r="Q2" s="24"/>
      <c r="R2" s="712" t="s">
        <v>3746</v>
      </c>
      <c r="S2" s="712"/>
      <c r="T2" s="712"/>
      <c r="U2" s="24"/>
    </row>
    <row r="3" spans="1:25" ht="19.95" customHeight="1" x14ac:dyDescent="0.3">
      <c r="A3" s="657" t="s">
        <v>3702</v>
      </c>
      <c r="B3" s="658"/>
      <c r="C3" s="659" t="s">
        <v>3701</v>
      </c>
      <c r="D3" s="659"/>
      <c r="E3" s="659"/>
      <c r="F3" s="659"/>
      <c r="G3" s="659"/>
      <c r="H3" s="659"/>
      <c r="I3" s="659"/>
      <c r="J3" s="659"/>
      <c r="K3" s="660"/>
      <c r="L3" s="639" t="s">
        <v>3049</v>
      </c>
      <c r="M3" s="640"/>
      <c r="N3" s="640"/>
      <c r="O3" s="640"/>
      <c r="P3" s="640"/>
      <c r="Q3" s="640"/>
      <c r="R3" s="640"/>
      <c r="S3" s="640"/>
      <c r="T3" s="641"/>
      <c r="U3" s="18"/>
    </row>
    <row r="4" spans="1:25" ht="24" customHeight="1" x14ac:dyDescent="0.3">
      <c r="A4" s="651">
        <v>44949</v>
      </c>
      <c r="B4" s="652"/>
      <c r="C4" s="656" t="s">
        <v>3084</v>
      </c>
      <c r="D4" s="656"/>
      <c r="E4" s="656"/>
      <c r="F4" s="656"/>
      <c r="G4" s="656"/>
      <c r="H4" s="656"/>
      <c r="I4" s="656"/>
      <c r="J4" s="656"/>
      <c r="K4" s="25"/>
      <c r="L4" s="653"/>
      <c r="M4" s="654"/>
      <c r="N4" s="654"/>
      <c r="O4" s="654"/>
      <c r="P4" s="654"/>
      <c r="Q4" s="654"/>
      <c r="R4" s="654"/>
      <c r="S4" s="654"/>
      <c r="T4" s="655"/>
      <c r="U4" s="18"/>
    </row>
    <row r="5" spans="1:25" ht="17.399999999999999" customHeight="1" x14ac:dyDescent="0.3">
      <c r="A5" s="15"/>
      <c r="B5" s="649" t="s">
        <v>3085</v>
      </c>
      <c r="C5" s="649"/>
      <c r="D5" s="649"/>
      <c r="E5" s="649"/>
      <c r="F5" s="649"/>
      <c r="G5" s="649"/>
      <c r="H5" s="649"/>
      <c r="I5" s="649"/>
      <c r="J5" s="649"/>
      <c r="K5" s="649"/>
      <c r="L5" s="639" t="s">
        <v>3774</v>
      </c>
      <c r="M5" s="640"/>
      <c r="N5" s="640"/>
      <c r="O5" s="641"/>
      <c r="P5" s="639" t="s">
        <v>3775</v>
      </c>
      <c r="Q5" s="640"/>
      <c r="R5" s="640"/>
      <c r="S5" s="640"/>
      <c r="T5" s="641"/>
      <c r="U5" s="18"/>
    </row>
    <row r="6" spans="1:25" ht="21" customHeight="1" x14ac:dyDescent="0.3">
      <c r="B6" s="650"/>
      <c r="C6" s="650"/>
      <c r="D6" s="650"/>
      <c r="E6" s="650"/>
      <c r="F6" s="650"/>
      <c r="G6" s="650"/>
      <c r="H6" s="650"/>
      <c r="I6" s="650"/>
      <c r="J6" s="650"/>
      <c r="K6" s="650"/>
      <c r="L6" s="646" t="str">
        <f>IF('Gross Rev Wrksht'!E8="","",'Gross Rev Wrksht'!E8)</f>
        <v/>
      </c>
      <c r="M6" s="647"/>
      <c r="N6" s="647"/>
      <c r="O6" s="648"/>
      <c r="P6" s="646" t="str">
        <f>IF('Gross Rev Wrksht'!E9="","",'Gross Rev Wrksht'!E9)</f>
        <v/>
      </c>
      <c r="Q6" s="647"/>
      <c r="R6" s="647"/>
      <c r="S6" s="647"/>
      <c r="T6" s="648"/>
      <c r="U6" s="18"/>
    </row>
    <row r="7" spans="1:25" ht="73.2" customHeight="1" x14ac:dyDescent="0.3">
      <c r="A7" s="642" t="s">
        <v>3083</v>
      </c>
      <c r="B7" s="643"/>
      <c r="C7" s="643"/>
      <c r="D7" s="643"/>
      <c r="E7" s="643"/>
      <c r="F7" s="643"/>
      <c r="G7" s="643"/>
      <c r="H7" s="643"/>
      <c r="I7" s="643"/>
      <c r="J7" s="643"/>
      <c r="K7" s="643"/>
      <c r="L7" s="644"/>
      <c r="M7" s="644"/>
      <c r="N7" s="644"/>
      <c r="O7" s="644"/>
      <c r="P7" s="644"/>
      <c r="Q7" s="644"/>
      <c r="R7" s="644"/>
      <c r="S7" s="644"/>
      <c r="T7" s="645"/>
      <c r="U7" s="18"/>
    </row>
    <row r="8" spans="1:25" ht="16.95" customHeight="1" x14ac:dyDescent="0.3">
      <c r="A8" s="617" t="s">
        <v>3050</v>
      </c>
      <c r="B8" s="617"/>
      <c r="C8" s="617"/>
      <c r="D8" s="617"/>
      <c r="E8" s="617"/>
      <c r="F8" s="617"/>
      <c r="G8" s="617"/>
      <c r="H8" s="617"/>
      <c r="I8" s="617"/>
      <c r="J8" s="617"/>
      <c r="K8" s="617"/>
      <c r="L8" s="617"/>
      <c r="M8" s="617"/>
      <c r="N8" s="617"/>
      <c r="O8" s="617"/>
      <c r="P8" s="617"/>
      <c r="Q8" s="617"/>
      <c r="R8" s="617"/>
      <c r="S8" s="617"/>
      <c r="T8" s="617"/>
      <c r="U8" s="19"/>
    </row>
    <row r="9" spans="1:25" ht="27" customHeight="1" x14ac:dyDescent="0.3">
      <c r="A9" s="618" t="s">
        <v>3690</v>
      </c>
      <c r="B9" s="619"/>
      <c r="C9" s="619"/>
      <c r="D9" s="619"/>
      <c r="E9" s="619"/>
      <c r="F9" s="619"/>
      <c r="G9" s="619"/>
      <c r="H9" s="619"/>
      <c r="I9" s="619"/>
      <c r="J9" s="619"/>
      <c r="K9" s="619"/>
      <c r="L9" s="619"/>
      <c r="M9" s="619"/>
      <c r="N9" s="619"/>
      <c r="O9" s="619"/>
      <c r="P9" s="619"/>
      <c r="Q9" s="619"/>
      <c r="R9" s="619"/>
      <c r="S9" s="619"/>
      <c r="T9" s="620"/>
      <c r="U9" s="19"/>
    </row>
    <row r="10" spans="1:25" ht="20.399999999999999" customHeight="1" x14ac:dyDescent="0.3">
      <c r="A10" s="27" t="s">
        <v>3042</v>
      </c>
      <c r="B10" s="631" t="s">
        <v>3086</v>
      </c>
      <c r="C10" s="631"/>
      <c r="D10" s="631"/>
      <c r="E10" s="631"/>
      <c r="F10" s="631"/>
      <c r="G10" s="631"/>
      <c r="H10" s="631"/>
      <c r="I10" s="631"/>
      <c r="J10" s="631"/>
      <c r="K10" s="631"/>
      <c r="L10" s="631"/>
      <c r="M10" s="631"/>
      <c r="N10" s="631"/>
      <c r="O10" s="631"/>
      <c r="P10" s="631"/>
      <c r="Q10" s="631"/>
      <c r="R10" s="631"/>
      <c r="S10" s="631"/>
      <c r="T10" s="632"/>
      <c r="U10" s="9"/>
      <c r="V10" s="9"/>
      <c r="W10" s="9"/>
      <c r="X10" s="9"/>
      <c r="Y10" s="9"/>
    </row>
    <row r="11" spans="1:25" ht="97.95" customHeight="1" x14ac:dyDescent="0.3">
      <c r="A11" s="5" t="s">
        <v>3043</v>
      </c>
      <c r="B11" s="633" t="s">
        <v>3094</v>
      </c>
      <c r="C11" s="633"/>
      <c r="D11" s="633"/>
      <c r="E11" s="633"/>
      <c r="F11" s="633"/>
      <c r="G11" s="633"/>
      <c r="H11" s="633"/>
      <c r="I11" s="633"/>
      <c r="J11" s="633"/>
      <c r="K11" s="633"/>
      <c r="L11" s="633"/>
      <c r="M11" s="633"/>
      <c r="N11" s="633"/>
      <c r="O11" s="633"/>
      <c r="P11" s="633"/>
      <c r="Q11" s="633"/>
      <c r="R11" s="633"/>
      <c r="S11" s="633"/>
      <c r="T11" s="634"/>
      <c r="U11" s="9"/>
      <c r="V11" s="9"/>
      <c r="W11" s="9"/>
      <c r="X11" s="9"/>
      <c r="Y11" s="9"/>
    </row>
    <row r="12" spans="1:25" ht="38.4" customHeight="1" x14ac:dyDescent="0.3">
      <c r="A12" s="5" t="s">
        <v>3044</v>
      </c>
      <c r="B12" s="633" t="s">
        <v>3087</v>
      </c>
      <c r="C12" s="633"/>
      <c r="D12" s="633"/>
      <c r="E12" s="633"/>
      <c r="F12" s="633"/>
      <c r="G12" s="633"/>
      <c r="H12" s="633"/>
      <c r="I12" s="633"/>
      <c r="J12" s="633"/>
      <c r="K12" s="633"/>
      <c r="L12" s="633"/>
      <c r="M12" s="633"/>
      <c r="N12" s="633"/>
      <c r="O12" s="633"/>
      <c r="P12" s="633"/>
      <c r="Q12" s="633"/>
      <c r="R12" s="633"/>
      <c r="S12" s="633"/>
      <c r="T12" s="634"/>
      <c r="U12" s="9"/>
      <c r="V12" s="9"/>
      <c r="W12" s="9"/>
      <c r="X12" s="9"/>
      <c r="Y12" s="9"/>
    </row>
    <row r="13" spans="1:25" ht="30.6" customHeight="1" x14ac:dyDescent="0.3">
      <c r="A13" s="5" t="s">
        <v>3045</v>
      </c>
      <c r="B13" s="633" t="s">
        <v>3088</v>
      </c>
      <c r="C13" s="633"/>
      <c r="D13" s="633"/>
      <c r="E13" s="633"/>
      <c r="F13" s="633"/>
      <c r="G13" s="633"/>
      <c r="H13" s="633"/>
      <c r="I13" s="633"/>
      <c r="J13" s="633"/>
      <c r="K13" s="633"/>
      <c r="L13" s="633"/>
      <c r="M13" s="633"/>
      <c r="N13" s="633"/>
      <c r="O13" s="633"/>
      <c r="P13" s="633"/>
      <c r="Q13" s="633"/>
      <c r="R13" s="633"/>
      <c r="S13" s="633"/>
      <c r="T13" s="634"/>
      <c r="U13" s="9"/>
      <c r="V13" s="9"/>
      <c r="W13" s="9"/>
      <c r="X13" s="9"/>
      <c r="Y13" s="9"/>
    </row>
    <row r="14" spans="1:25" ht="16.95" customHeight="1" x14ac:dyDescent="0.3">
      <c r="A14" s="4"/>
      <c r="B14" s="41"/>
      <c r="C14" s="23" t="s">
        <v>3047</v>
      </c>
      <c r="D14" s="612" t="s">
        <v>3089</v>
      </c>
      <c r="E14" s="612"/>
      <c r="F14" s="612"/>
      <c r="G14" s="612"/>
      <c r="H14" s="612"/>
      <c r="I14" s="612"/>
      <c r="J14" s="612"/>
      <c r="K14" s="612"/>
      <c r="L14" s="612"/>
      <c r="M14" s="612"/>
      <c r="N14" s="612"/>
      <c r="O14" s="612"/>
      <c r="P14" s="612"/>
      <c r="Q14" s="612"/>
      <c r="R14" s="612"/>
      <c r="S14" s="612"/>
      <c r="T14" s="613"/>
      <c r="U14" s="9"/>
      <c r="V14" s="9"/>
      <c r="W14" s="9"/>
      <c r="X14" s="9"/>
      <c r="Y14" s="9"/>
    </row>
    <row r="15" spans="1:25" ht="16.95" customHeight="1" x14ac:dyDescent="0.3">
      <c r="A15" s="4"/>
      <c r="B15" s="23"/>
      <c r="C15" s="23" t="s">
        <v>3047</v>
      </c>
      <c r="D15" s="612" t="s">
        <v>3081</v>
      </c>
      <c r="E15" s="612"/>
      <c r="F15" s="612"/>
      <c r="G15" s="612"/>
      <c r="H15" s="612"/>
      <c r="I15" s="612"/>
      <c r="J15" s="612"/>
      <c r="K15" s="612"/>
      <c r="L15" s="612"/>
      <c r="M15" s="612"/>
      <c r="N15" s="612"/>
      <c r="O15" s="612"/>
      <c r="P15" s="612"/>
      <c r="Q15" s="612"/>
      <c r="R15" s="612"/>
      <c r="S15" s="612"/>
      <c r="T15" s="613"/>
      <c r="U15" s="9"/>
      <c r="V15" s="9"/>
      <c r="W15" s="9"/>
      <c r="X15" s="9"/>
      <c r="Y15" s="9"/>
    </row>
    <row r="16" spans="1:25" ht="16.95" customHeight="1" x14ac:dyDescent="0.3">
      <c r="A16" s="4"/>
      <c r="B16" s="23"/>
      <c r="C16" s="23" t="s">
        <v>3047</v>
      </c>
      <c r="D16" s="612" t="s">
        <v>3090</v>
      </c>
      <c r="E16" s="612"/>
      <c r="F16" s="612"/>
      <c r="G16" s="612"/>
      <c r="H16" s="612"/>
      <c r="I16" s="612"/>
      <c r="J16" s="612"/>
      <c r="K16" s="612"/>
      <c r="L16" s="612"/>
      <c r="M16" s="612"/>
      <c r="N16" s="612"/>
      <c r="O16" s="612"/>
      <c r="P16" s="612"/>
      <c r="Q16" s="612"/>
      <c r="R16" s="612"/>
      <c r="S16" s="612"/>
      <c r="T16" s="613"/>
      <c r="U16" s="9"/>
      <c r="V16" s="9"/>
      <c r="W16" s="9"/>
      <c r="X16" s="9"/>
      <c r="Y16" s="9"/>
    </row>
    <row r="17" spans="1:25" ht="16.95" customHeight="1" x14ac:dyDescent="0.3">
      <c r="A17" s="4"/>
      <c r="B17" s="23"/>
      <c r="C17" s="23" t="s">
        <v>3047</v>
      </c>
      <c r="D17" s="612" t="s">
        <v>3082</v>
      </c>
      <c r="E17" s="612"/>
      <c r="F17" s="612"/>
      <c r="G17" s="612"/>
      <c r="H17" s="612"/>
      <c r="I17" s="612"/>
      <c r="J17" s="612"/>
      <c r="K17" s="612"/>
      <c r="L17" s="612"/>
      <c r="M17" s="612"/>
      <c r="N17" s="612"/>
      <c r="O17" s="612"/>
      <c r="P17" s="612"/>
      <c r="Q17" s="612"/>
      <c r="R17" s="612"/>
      <c r="S17" s="612"/>
      <c r="T17" s="613"/>
      <c r="U17" s="9"/>
      <c r="V17" s="9"/>
      <c r="W17" s="9"/>
      <c r="X17" s="9"/>
      <c r="Y17" s="9"/>
    </row>
    <row r="18" spans="1:25" ht="16.95" customHeight="1" x14ac:dyDescent="0.3">
      <c r="A18" s="4"/>
      <c r="B18" s="23"/>
      <c r="C18" s="23" t="s">
        <v>3047</v>
      </c>
      <c r="D18" s="612" t="s">
        <v>3091</v>
      </c>
      <c r="E18" s="612"/>
      <c r="F18" s="612"/>
      <c r="G18" s="612"/>
      <c r="H18" s="612"/>
      <c r="I18" s="612"/>
      <c r="J18" s="612"/>
      <c r="K18" s="612"/>
      <c r="L18" s="612"/>
      <c r="M18" s="612"/>
      <c r="N18" s="612"/>
      <c r="O18" s="612"/>
      <c r="P18" s="612"/>
      <c r="Q18" s="612"/>
      <c r="R18" s="612"/>
      <c r="S18" s="612"/>
      <c r="T18" s="613"/>
      <c r="U18" s="9"/>
      <c r="V18" s="9"/>
      <c r="W18" s="9"/>
      <c r="X18" s="9"/>
      <c r="Y18" s="9"/>
    </row>
    <row r="19" spans="1:25" ht="16.95" customHeight="1" x14ac:dyDescent="0.3">
      <c r="A19" s="4"/>
      <c r="B19" s="23"/>
      <c r="C19" s="23" t="s">
        <v>3047</v>
      </c>
      <c r="D19" s="612" t="s">
        <v>3691</v>
      </c>
      <c r="E19" s="612"/>
      <c r="F19" s="612"/>
      <c r="G19" s="612"/>
      <c r="H19" s="612"/>
      <c r="I19" s="612"/>
      <c r="J19" s="612"/>
      <c r="K19" s="612"/>
      <c r="L19" s="612"/>
      <c r="M19" s="612"/>
      <c r="N19" s="612"/>
      <c r="O19" s="612"/>
      <c r="P19" s="612"/>
      <c r="Q19" s="612"/>
      <c r="R19" s="612"/>
      <c r="S19" s="612"/>
      <c r="T19" s="613"/>
      <c r="U19" s="9"/>
      <c r="V19" s="9"/>
      <c r="W19" s="9"/>
      <c r="X19" s="9"/>
      <c r="Y19" s="9"/>
    </row>
    <row r="20" spans="1:25" ht="15.6" customHeight="1" x14ac:dyDescent="0.3">
      <c r="A20" s="4"/>
      <c r="B20" s="612" t="s">
        <v>3092</v>
      </c>
      <c r="C20" s="612"/>
      <c r="D20" s="612"/>
      <c r="E20" s="612"/>
      <c r="F20" s="612"/>
      <c r="G20" s="612"/>
      <c r="H20" s="612"/>
      <c r="I20" s="612"/>
      <c r="J20" s="612"/>
      <c r="K20" s="612"/>
      <c r="L20" s="612"/>
      <c r="M20" s="612"/>
      <c r="N20" s="612"/>
      <c r="O20" s="612"/>
      <c r="P20" s="612"/>
      <c r="Q20" s="612"/>
      <c r="R20" s="612"/>
      <c r="S20" s="612"/>
      <c r="T20" s="613"/>
      <c r="U20" s="9"/>
      <c r="V20" s="9"/>
      <c r="W20" s="9"/>
      <c r="X20" s="9"/>
      <c r="Y20" s="9"/>
    </row>
    <row r="21" spans="1:25" ht="15" customHeight="1" x14ac:dyDescent="0.3">
      <c r="A21" s="5" t="s">
        <v>3750</v>
      </c>
      <c r="B21" s="615" t="s">
        <v>3692</v>
      </c>
      <c r="C21" s="615"/>
      <c r="D21" s="615"/>
      <c r="E21" s="615"/>
      <c r="F21" s="615"/>
      <c r="G21" s="615"/>
      <c r="H21" s="615"/>
      <c r="I21" s="615"/>
      <c r="J21" s="615"/>
      <c r="K21" s="615"/>
      <c r="L21" s="615"/>
      <c r="M21" s="615"/>
      <c r="N21" s="615"/>
      <c r="O21" s="615"/>
      <c r="P21" s="615"/>
      <c r="Q21" s="615"/>
      <c r="R21" s="615"/>
      <c r="S21" s="615"/>
      <c r="T21" s="616"/>
      <c r="U21" s="9"/>
      <c r="V21" s="9"/>
      <c r="W21" s="9"/>
      <c r="X21" s="9"/>
      <c r="Y21" s="9"/>
    </row>
    <row r="22" spans="1:25" ht="16.2" customHeight="1" x14ac:dyDescent="0.3">
      <c r="A22" s="628" t="s">
        <v>3093</v>
      </c>
      <c r="B22" s="629"/>
      <c r="C22" s="629"/>
      <c r="D22" s="629"/>
      <c r="E22" s="629"/>
      <c r="F22" s="629"/>
      <c r="G22" s="629"/>
      <c r="H22" s="629"/>
      <c r="I22" s="629"/>
      <c r="J22" s="629"/>
      <c r="K22" s="629"/>
      <c r="L22" s="629"/>
      <c r="M22" s="629"/>
      <c r="N22" s="629"/>
      <c r="O22" s="629"/>
      <c r="P22" s="629"/>
      <c r="Q22" s="629"/>
      <c r="R22" s="629"/>
      <c r="S22" s="629"/>
      <c r="T22" s="630"/>
      <c r="U22" s="9"/>
      <c r="V22" s="9"/>
      <c r="W22" s="9"/>
      <c r="X22" s="9"/>
      <c r="Y22" s="9"/>
    </row>
    <row r="23" spans="1:25" ht="16.2" customHeight="1" x14ac:dyDescent="0.3">
      <c r="A23" s="621" t="s">
        <v>3051</v>
      </c>
      <c r="B23" s="622"/>
      <c r="C23" s="622"/>
      <c r="D23" s="622"/>
      <c r="E23" s="622"/>
      <c r="F23" s="622"/>
      <c r="G23" s="622"/>
      <c r="H23" s="622"/>
      <c r="I23" s="622"/>
      <c r="J23" s="622"/>
      <c r="K23" s="622"/>
      <c r="L23" s="622"/>
      <c r="M23" s="622"/>
      <c r="N23" s="622"/>
      <c r="O23" s="622"/>
      <c r="P23" s="622"/>
      <c r="Q23" s="622"/>
      <c r="R23" s="622"/>
      <c r="S23" s="622"/>
      <c r="T23" s="623"/>
      <c r="V23" s="9"/>
      <c r="W23" s="9"/>
      <c r="X23" s="9"/>
      <c r="Y23" s="9"/>
    </row>
    <row r="24" spans="1:25" ht="16.2" customHeight="1" x14ac:dyDescent="0.3">
      <c r="A24" s="611" t="str">
        <f>IF('Gross Rev Wrksht'!E10="","",'Gross Rev Wrksht'!E10)</f>
        <v/>
      </c>
      <c r="B24" s="612"/>
      <c r="C24" s="612"/>
      <c r="D24" s="612"/>
      <c r="E24" s="612"/>
      <c r="F24" s="612"/>
      <c r="G24" s="612"/>
      <c r="H24" s="612"/>
      <c r="I24" s="612"/>
      <c r="J24" s="612"/>
      <c r="K24" s="612"/>
      <c r="L24" s="612"/>
      <c r="M24" s="612"/>
      <c r="N24" s="612"/>
      <c r="O24" s="612"/>
      <c r="P24" s="612"/>
      <c r="Q24" s="612"/>
      <c r="R24" s="612"/>
      <c r="S24" s="612"/>
      <c r="T24" s="613"/>
      <c r="V24" s="9"/>
      <c r="W24" s="9"/>
      <c r="X24" s="9"/>
      <c r="Y24" s="9"/>
    </row>
    <row r="25" spans="1:25" ht="16.2" customHeight="1" x14ac:dyDescent="0.3">
      <c r="A25" s="611" t="str">
        <f>IF('Gross Rev Wrksht'!E12="","",'Gross Rev Wrksht'!E12)</f>
        <v/>
      </c>
      <c r="B25" s="612"/>
      <c r="C25" s="612"/>
      <c r="D25" s="612"/>
      <c r="E25" s="612"/>
      <c r="F25" s="612"/>
      <c r="G25" s="612"/>
      <c r="H25" s="612"/>
      <c r="I25" s="612"/>
      <c r="J25" s="612"/>
      <c r="K25" s="612"/>
      <c r="L25" s="612"/>
      <c r="M25" s="612"/>
      <c r="N25" s="612"/>
      <c r="O25" s="612"/>
      <c r="P25" s="612"/>
      <c r="Q25" s="612"/>
      <c r="R25" s="612"/>
      <c r="S25" s="612"/>
      <c r="T25" s="613"/>
      <c r="V25" s="9"/>
      <c r="W25" s="9"/>
      <c r="X25" s="9"/>
      <c r="Y25" s="9"/>
    </row>
    <row r="26" spans="1:25" ht="16.2" customHeight="1" x14ac:dyDescent="0.3">
      <c r="A26" s="611" t="str">
        <f>IF('Gross Rev Wrksht'!E13="","",'Gross Rev Wrksht'!E13)</f>
        <v/>
      </c>
      <c r="B26" s="612"/>
      <c r="C26" s="612"/>
      <c r="D26" s="612"/>
      <c r="E26" s="612"/>
      <c r="F26" s="612"/>
      <c r="G26" s="612"/>
      <c r="H26" s="612"/>
      <c r="I26" s="612"/>
      <c r="J26" s="612"/>
      <c r="K26" s="612"/>
      <c r="L26" s="612"/>
      <c r="M26" s="612"/>
      <c r="N26" s="612"/>
      <c r="O26" s="612"/>
      <c r="P26" s="612"/>
      <c r="Q26" s="612"/>
      <c r="R26" s="612"/>
      <c r="S26" s="612"/>
      <c r="T26" s="613"/>
      <c r="V26" s="9"/>
      <c r="W26" s="9"/>
      <c r="X26" s="9"/>
      <c r="Y26" s="9"/>
    </row>
    <row r="27" spans="1:25" ht="15.6" customHeight="1" x14ac:dyDescent="0.3">
      <c r="A27" s="614" t="str">
        <f>IF('Gross Rev Wrksht'!E14="","",'Gross Rev Wrksht'!E14)</f>
        <v/>
      </c>
      <c r="B27" s="615"/>
      <c r="C27" s="615"/>
      <c r="D27" s="615"/>
      <c r="E27" s="615"/>
      <c r="F27" s="615"/>
      <c r="G27" s="615"/>
      <c r="H27" s="615"/>
      <c r="I27" s="615"/>
      <c r="J27" s="615"/>
      <c r="K27" s="615"/>
      <c r="L27" s="615"/>
      <c r="M27" s="615"/>
      <c r="N27" s="615"/>
      <c r="O27" s="615"/>
      <c r="P27" s="615"/>
      <c r="Q27" s="615"/>
      <c r="R27" s="615"/>
      <c r="S27" s="615"/>
      <c r="T27" s="616"/>
    </row>
    <row r="28" spans="1:25" ht="15.6" customHeight="1" x14ac:dyDescent="0.3">
      <c r="A28" s="635" t="s">
        <v>3749</v>
      </c>
      <c r="B28" s="636"/>
      <c r="C28" s="636"/>
      <c r="D28" s="636"/>
      <c r="E28" s="636"/>
      <c r="F28" s="636"/>
      <c r="G28" s="636"/>
      <c r="H28" s="247"/>
      <c r="I28" s="247"/>
      <c r="J28" s="247"/>
      <c r="K28" s="247"/>
      <c r="L28" s="247"/>
      <c r="M28" s="247"/>
      <c r="N28" s="247"/>
      <c r="O28" s="247"/>
      <c r="P28" s="247"/>
      <c r="Q28" s="247"/>
      <c r="R28" s="637" t="s">
        <v>3693</v>
      </c>
      <c r="S28" s="637"/>
      <c r="T28" s="638"/>
    </row>
    <row r="29" spans="1:25" ht="14.7" customHeight="1" x14ac:dyDescent="0.3">
      <c r="A29" s="624" t="s">
        <v>3052</v>
      </c>
      <c r="B29" s="624"/>
      <c r="C29" s="624"/>
      <c r="D29" s="624"/>
      <c r="E29" s="624"/>
      <c r="F29" s="624"/>
      <c r="G29" s="624"/>
      <c r="H29" s="624"/>
      <c r="I29" s="624"/>
      <c r="J29" s="624"/>
      <c r="K29" s="625" t="s">
        <v>9</v>
      </c>
      <c r="L29" s="626"/>
      <c r="M29" s="626"/>
      <c r="N29" s="626"/>
      <c r="O29" s="626"/>
      <c r="P29" s="626"/>
      <c r="Q29" s="626"/>
      <c r="R29" s="626"/>
      <c r="S29" s="626"/>
      <c r="T29" s="627"/>
      <c r="U29" s="19"/>
    </row>
    <row r="30" spans="1:25" ht="93" customHeight="1" x14ac:dyDescent="0.3">
      <c r="A30" s="688" t="s">
        <v>3133</v>
      </c>
      <c r="B30" s="686"/>
      <c r="C30" s="688" t="s">
        <v>3751</v>
      </c>
      <c r="D30" s="686"/>
      <c r="E30" s="726" t="s">
        <v>3053</v>
      </c>
      <c r="F30" s="727"/>
      <c r="G30" s="20" t="s">
        <v>3054</v>
      </c>
      <c r="H30" s="685" t="s">
        <v>3055</v>
      </c>
      <c r="I30" s="686"/>
      <c r="J30" s="20" t="s">
        <v>3056</v>
      </c>
      <c r="K30" s="688" t="s">
        <v>3695</v>
      </c>
      <c r="L30" s="687"/>
      <c r="M30" s="686"/>
      <c r="N30" s="250" t="s">
        <v>3698</v>
      </c>
      <c r="O30" s="688" t="s">
        <v>3694</v>
      </c>
      <c r="P30" s="686"/>
      <c r="Q30" s="688" t="s">
        <v>3696</v>
      </c>
      <c r="R30" s="686"/>
      <c r="S30" s="688" t="s">
        <v>3697</v>
      </c>
      <c r="T30" s="686"/>
      <c r="U30" s="18"/>
    </row>
    <row r="31" spans="1:25" ht="16.2" customHeight="1" x14ac:dyDescent="0.25">
      <c r="A31" s="689" t="str">
        <f>IF('Gross Rev Wrksht'!Z29="","",'Gross Rev Wrksht'!Z29)</f>
        <v/>
      </c>
      <c r="B31" s="690"/>
      <c r="C31" s="671" t="str">
        <f>IF(A31="","",1-A31)</f>
        <v/>
      </c>
      <c r="D31" s="695"/>
      <c r="E31" s="112" t="str">
        <f>IF('Gross Rev Wrksht'!AA29=2018,"X","")</f>
        <v/>
      </c>
      <c r="F31" s="109">
        <v>2018</v>
      </c>
      <c r="G31" s="706" t="str">
        <f>IF('Gross Rev Wrksht'!AC29="","",'Gross Rev Wrksht'!AC29)</f>
        <v/>
      </c>
      <c r="H31" s="122" t="str">
        <f>IF('Gross Rev Wrksht'!L8=2020,"X","")</f>
        <v/>
      </c>
      <c r="I31" s="22">
        <v>2020</v>
      </c>
      <c r="J31" s="709" t="str">
        <f>IF('Gross Rev Wrksht'!AE29="","",'Gross Rev Wrksht'!AE29)</f>
        <v/>
      </c>
      <c r="K31" s="665"/>
      <c r="L31" s="619"/>
      <c r="M31" s="620"/>
      <c r="N31" s="717"/>
      <c r="O31" s="665"/>
      <c r="P31" s="620"/>
      <c r="Q31" s="665"/>
      <c r="R31" s="620"/>
      <c r="S31" s="720" t="s">
        <v>3057</v>
      </c>
      <c r="T31" s="721"/>
      <c r="U31" s="14"/>
    </row>
    <row r="32" spans="1:25" ht="16.2" customHeight="1" x14ac:dyDescent="0.25">
      <c r="A32" s="691"/>
      <c r="B32" s="692"/>
      <c r="C32" s="678"/>
      <c r="D32" s="696"/>
      <c r="E32" s="113" t="str">
        <f>IF('Gross Rev Wrksht'!AA29=2019,"X","")</f>
        <v/>
      </c>
      <c r="F32" s="110">
        <v>2019</v>
      </c>
      <c r="G32" s="707"/>
      <c r="H32" s="39"/>
      <c r="I32" s="29"/>
      <c r="J32" s="710"/>
      <c r="K32" s="666"/>
      <c r="L32" s="698"/>
      <c r="M32" s="667"/>
      <c r="N32" s="718"/>
      <c r="O32" s="666"/>
      <c r="P32" s="667"/>
      <c r="Q32" s="666"/>
      <c r="R32" s="667"/>
      <c r="S32" s="30"/>
      <c r="T32" s="31"/>
      <c r="U32" s="14"/>
    </row>
    <row r="33" spans="1:21" ht="16.2" customHeight="1" x14ac:dyDescent="0.3">
      <c r="A33" s="693"/>
      <c r="B33" s="694"/>
      <c r="C33" s="680"/>
      <c r="D33" s="697"/>
      <c r="E33" s="114" t="str">
        <f>IF(LEFT('Gross Rev Wrksht'!AA29,8)="Adjusted","X","")</f>
        <v/>
      </c>
      <c r="F33" s="111" t="s">
        <v>3080</v>
      </c>
      <c r="G33" s="708"/>
      <c r="H33" s="123" t="str">
        <f>IF('Gross Rev Wrksht'!AD29="2021","X","")</f>
        <v/>
      </c>
      <c r="I33" s="33">
        <v>2021</v>
      </c>
      <c r="J33" s="711"/>
      <c r="K33" s="668"/>
      <c r="L33" s="669"/>
      <c r="M33" s="670"/>
      <c r="N33" s="719"/>
      <c r="O33" s="668"/>
      <c r="P33" s="670"/>
      <c r="Q33" s="668"/>
      <c r="R33" s="670"/>
      <c r="S33" s="724" t="s">
        <v>3058</v>
      </c>
      <c r="T33" s="725"/>
      <c r="U33" s="19"/>
    </row>
    <row r="34" spans="1:21" ht="15" customHeight="1" x14ac:dyDescent="0.3">
      <c r="A34" s="624" t="s">
        <v>3059</v>
      </c>
      <c r="B34" s="624"/>
      <c r="C34" s="624"/>
      <c r="D34" s="624"/>
      <c r="E34" s="624"/>
      <c r="F34" s="624"/>
      <c r="G34" s="624"/>
      <c r="H34" s="624"/>
      <c r="I34" s="624"/>
      <c r="J34" s="624"/>
      <c r="K34" s="682" t="s">
        <v>9</v>
      </c>
      <c r="L34" s="683"/>
      <c r="M34" s="683"/>
      <c r="N34" s="683"/>
      <c r="O34" s="683"/>
      <c r="P34" s="683"/>
      <c r="Q34" s="683"/>
      <c r="R34" s="683"/>
      <c r="S34" s="683"/>
      <c r="T34" s="684"/>
      <c r="U34" s="19"/>
    </row>
    <row r="35" spans="1:21" ht="93" customHeight="1" x14ac:dyDescent="0.3">
      <c r="A35" s="685" t="s">
        <v>3060</v>
      </c>
      <c r="B35" s="686"/>
      <c r="C35" s="688" t="s">
        <v>3752</v>
      </c>
      <c r="D35" s="686"/>
      <c r="E35" s="685" t="s">
        <v>3061</v>
      </c>
      <c r="F35" s="686"/>
      <c r="G35" s="20" t="s">
        <v>3062</v>
      </c>
      <c r="H35" s="685" t="s">
        <v>3063</v>
      </c>
      <c r="I35" s="686"/>
      <c r="J35" s="20" t="s">
        <v>3064</v>
      </c>
      <c r="K35" s="685" t="s">
        <v>3065</v>
      </c>
      <c r="L35" s="687"/>
      <c r="M35" s="686"/>
      <c r="N35" s="250" t="s">
        <v>3699</v>
      </c>
      <c r="O35" s="685" t="s">
        <v>3066</v>
      </c>
      <c r="P35" s="686"/>
      <c r="Q35" s="685" t="s">
        <v>3067</v>
      </c>
      <c r="R35" s="686"/>
      <c r="S35" s="685" t="s">
        <v>3068</v>
      </c>
      <c r="T35" s="686"/>
      <c r="U35" s="18"/>
    </row>
    <row r="36" spans="1:21" ht="21" customHeight="1" x14ac:dyDescent="0.25">
      <c r="A36" s="671" t="str">
        <f>IF('Gross Rev Wrksht'!Z30="","",'Gross Rev Wrksht'!Z30)</f>
        <v/>
      </c>
      <c r="B36" s="672"/>
      <c r="C36" s="671" t="str">
        <f>IF(A36="","",1-A36)</f>
        <v/>
      </c>
      <c r="D36" s="677"/>
      <c r="E36" s="115" t="str">
        <f>IF('Gross Rev Wrksht'!AA30=2018,"X","")</f>
        <v/>
      </c>
      <c r="F36" s="22">
        <v>2018</v>
      </c>
      <c r="G36" s="709" t="str">
        <f>IF(A36="","",IF('Gross Rev Wrksht'!AC30="","",'Gross Rev Wrksht'!AC30))</f>
        <v/>
      </c>
      <c r="H36" s="38" t="str">
        <f>IF('Gross Rev Wrksht'!AD30="2021","X","")</f>
        <v/>
      </c>
      <c r="I36" s="22">
        <v>2021</v>
      </c>
      <c r="J36" s="709" t="str">
        <f>IF('Gross Rev Wrksht'!AE30="","",'Gross Rev Wrksht'!AE30)</f>
        <v/>
      </c>
      <c r="K36" s="665"/>
      <c r="L36" s="619"/>
      <c r="M36" s="620"/>
      <c r="N36" s="717"/>
      <c r="O36" s="665"/>
      <c r="P36" s="620"/>
      <c r="Q36" s="665"/>
      <c r="R36" s="620"/>
      <c r="S36" s="720" t="s">
        <v>3057</v>
      </c>
      <c r="T36" s="721"/>
      <c r="U36" s="14"/>
    </row>
    <row r="37" spans="1:21" ht="21" customHeight="1" x14ac:dyDescent="0.3">
      <c r="A37" s="673"/>
      <c r="B37" s="674"/>
      <c r="C37" s="678"/>
      <c r="D37" s="679"/>
      <c r="E37" s="116" t="str">
        <f>IF('Gross Rev Wrksht'!AA30=2019,"X","")</f>
        <v/>
      </c>
      <c r="F37" s="21">
        <v>2019</v>
      </c>
      <c r="G37" s="710"/>
      <c r="H37" s="32"/>
      <c r="I37" s="29"/>
      <c r="J37" s="710"/>
      <c r="K37" s="666"/>
      <c r="L37" s="661"/>
      <c r="M37" s="667"/>
      <c r="N37" s="718"/>
      <c r="O37" s="666"/>
      <c r="P37" s="667"/>
      <c r="Q37" s="666"/>
      <c r="R37" s="667"/>
      <c r="S37" s="722" t="s">
        <v>3058</v>
      </c>
      <c r="T37" s="723"/>
      <c r="U37" s="19"/>
    </row>
    <row r="38" spans="1:21" ht="21" customHeight="1" x14ac:dyDescent="0.25">
      <c r="A38" s="675"/>
      <c r="B38" s="676"/>
      <c r="C38" s="680"/>
      <c r="D38" s="681"/>
      <c r="E38" s="117" t="str">
        <f>IF(LEFT('Gross Rev Wrksht'!AA30,8)="Adjusted","X","")</f>
        <v/>
      </c>
      <c r="F38" s="21" t="s">
        <v>3080</v>
      </c>
      <c r="G38" s="711"/>
      <c r="H38" s="246" t="str">
        <f>IF(OR('Gross Rev Wrksht'!L8=2022,'Gross Rev Wrksht'!L12=2022),"X","")</f>
        <v/>
      </c>
      <c r="I38" s="26">
        <v>2022</v>
      </c>
      <c r="J38" s="711"/>
      <c r="K38" s="668"/>
      <c r="L38" s="669"/>
      <c r="M38" s="670"/>
      <c r="N38" s="719"/>
      <c r="O38" s="666"/>
      <c r="P38" s="667"/>
      <c r="Q38" s="668"/>
      <c r="R38" s="670"/>
      <c r="S38" s="678"/>
      <c r="T38" s="679"/>
      <c r="U38" s="14"/>
    </row>
    <row r="39" spans="1:21" ht="16.5" customHeight="1" x14ac:dyDescent="0.3">
      <c r="A39" s="624" t="s">
        <v>3069</v>
      </c>
      <c r="B39" s="624"/>
      <c r="C39" s="624"/>
      <c r="D39" s="624"/>
      <c r="E39" s="624"/>
      <c r="F39" s="624"/>
      <c r="G39" s="624"/>
      <c r="H39" s="624"/>
      <c r="I39" s="624"/>
      <c r="J39" s="624"/>
      <c r="K39" s="624"/>
      <c r="L39" s="624"/>
      <c r="M39" s="624"/>
      <c r="N39" s="624"/>
      <c r="O39" s="624"/>
      <c r="P39" s="624"/>
      <c r="Q39" s="624"/>
      <c r="R39" s="624"/>
      <c r="S39" s="624"/>
      <c r="T39" s="624"/>
      <c r="U39" s="19"/>
    </row>
    <row r="40" spans="1:21" ht="39.450000000000003" customHeight="1" x14ac:dyDescent="0.3">
      <c r="A40" s="716" t="s">
        <v>3700</v>
      </c>
      <c r="B40" s="669"/>
      <c r="C40" s="669"/>
      <c r="D40" s="669"/>
      <c r="E40" s="669"/>
      <c r="F40" s="669"/>
      <c r="G40" s="669"/>
      <c r="H40" s="669"/>
      <c r="I40" s="669"/>
      <c r="J40" s="669"/>
      <c r="K40" s="669"/>
      <c r="L40" s="669"/>
      <c r="M40" s="669"/>
      <c r="N40" s="669"/>
      <c r="O40" s="669"/>
      <c r="P40" s="669"/>
      <c r="Q40" s="669"/>
      <c r="R40" s="669"/>
      <c r="S40" s="669"/>
      <c r="T40" s="669"/>
      <c r="U40" s="6"/>
    </row>
    <row r="41" spans="1:21" ht="41.4" customHeight="1" x14ac:dyDescent="0.3">
      <c r="A41" s="703" t="s">
        <v>3070</v>
      </c>
      <c r="B41" s="704"/>
      <c r="C41" s="704"/>
      <c r="D41" s="704"/>
      <c r="E41" s="704"/>
      <c r="F41" s="704"/>
      <c r="G41" s="704"/>
      <c r="H41" s="704"/>
      <c r="I41" s="705"/>
      <c r="J41" s="703" t="s">
        <v>3071</v>
      </c>
      <c r="K41" s="704"/>
      <c r="L41" s="704"/>
      <c r="M41" s="704"/>
      <c r="N41" s="704"/>
      <c r="O41" s="704"/>
      <c r="P41" s="704"/>
      <c r="Q41" s="705"/>
      <c r="R41" s="703" t="s">
        <v>3072</v>
      </c>
      <c r="S41" s="704"/>
      <c r="T41" s="705"/>
      <c r="U41" s="18"/>
    </row>
    <row r="42" spans="1:21" ht="28.5" customHeight="1" x14ac:dyDescent="0.3">
      <c r="A42" s="715" t="s">
        <v>3073</v>
      </c>
      <c r="B42" s="715"/>
      <c r="C42" s="715"/>
      <c r="D42" s="715"/>
      <c r="E42" s="715"/>
      <c r="F42" s="715"/>
      <c r="G42" s="715"/>
      <c r="H42" s="715"/>
      <c r="I42" s="715"/>
      <c r="J42" s="715"/>
      <c r="K42" s="715"/>
      <c r="L42" s="715"/>
      <c r="M42" s="715"/>
      <c r="N42" s="715"/>
      <c r="O42" s="715"/>
      <c r="P42" s="715"/>
      <c r="Q42" s="715"/>
      <c r="R42" s="715"/>
      <c r="S42" s="715"/>
      <c r="T42" s="715"/>
      <c r="U42" s="18"/>
    </row>
    <row r="43" spans="1:21" ht="37.200000000000003" customHeight="1" x14ac:dyDescent="0.3">
      <c r="A43" s="703" t="s">
        <v>3074</v>
      </c>
      <c r="B43" s="704"/>
      <c r="C43" s="704"/>
      <c r="D43" s="704"/>
      <c r="E43" s="704"/>
      <c r="F43" s="704"/>
      <c r="G43" s="704"/>
      <c r="H43" s="704"/>
      <c r="I43" s="704"/>
      <c r="J43" s="704"/>
      <c r="K43" s="704"/>
      <c r="L43" s="704"/>
      <c r="M43" s="704"/>
      <c r="N43" s="704"/>
      <c r="O43" s="704"/>
      <c r="P43" s="704"/>
      <c r="Q43" s="705"/>
      <c r="R43" s="703" t="s">
        <v>3075</v>
      </c>
      <c r="S43" s="704"/>
      <c r="T43" s="705"/>
      <c r="U43" s="18"/>
    </row>
    <row r="44" spans="1:21" ht="43.2" customHeight="1" x14ac:dyDescent="0.3">
      <c r="A44" s="619" t="s">
        <v>3076</v>
      </c>
      <c r="B44" s="619"/>
      <c r="C44" s="619"/>
      <c r="D44" s="619"/>
      <c r="E44" s="619"/>
      <c r="F44" s="619"/>
      <c r="G44" s="619"/>
      <c r="H44" s="619"/>
      <c r="I44" s="619"/>
      <c r="J44" s="619"/>
      <c r="K44" s="619"/>
      <c r="L44" s="619"/>
      <c r="M44" s="619"/>
      <c r="N44" s="619"/>
      <c r="O44" s="619"/>
      <c r="P44" s="619"/>
      <c r="Q44" s="619"/>
      <c r="R44" s="619"/>
      <c r="S44" s="619"/>
      <c r="T44" s="619"/>
      <c r="U44" s="6"/>
    </row>
    <row r="45" spans="1:21" ht="33" customHeight="1" x14ac:dyDescent="0.3">
      <c r="A45" s="661" t="s">
        <v>3077</v>
      </c>
      <c r="B45" s="661"/>
      <c r="C45" s="661"/>
      <c r="D45" s="661"/>
      <c r="E45" s="661"/>
      <c r="F45" s="661"/>
      <c r="G45" s="661"/>
      <c r="H45" s="661"/>
      <c r="I45" s="661"/>
      <c r="J45" s="661"/>
      <c r="K45" s="661"/>
      <c r="L45" s="661"/>
      <c r="M45" s="661"/>
      <c r="N45" s="661"/>
      <c r="O45" s="661"/>
      <c r="P45" s="661"/>
      <c r="Q45" s="661"/>
      <c r="R45" s="661"/>
      <c r="S45" s="661"/>
      <c r="T45" s="661"/>
      <c r="U45" s="6"/>
    </row>
    <row r="46" spans="1:21" ht="57.45" customHeight="1" x14ac:dyDescent="0.3">
      <c r="A46" s="661" t="s">
        <v>3078</v>
      </c>
      <c r="B46" s="661"/>
      <c r="C46" s="661"/>
      <c r="D46" s="661"/>
      <c r="E46" s="661"/>
      <c r="F46" s="661"/>
      <c r="G46" s="661"/>
      <c r="H46" s="661"/>
      <c r="I46" s="661"/>
      <c r="J46" s="661"/>
      <c r="K46" s="661"/>
      <c r="L46" s="661"/>
      <c r="M46" s="661"/>
      <c r="N46" s="661"/>
      <c r="O46" s="661"/>
      <c r="P46" s="661"/>
      <c r="Q46" s="661"/>
      <c r="R46" s="661"/>
      <c r="S46" s="661"/>
      <c r="T46" s="661"/>
      <c r="U46" s="6"/>
    </row>
    <row r="47" spans="1:21" ht="64.2" customHeight="1" x14ac:dyDescent="0.3">
      <c r="A47" s="18"/>
      <c r="B47" s="18"/>
      <c r="C47" s="18"/>
      <c r="D47" s="18"/>
      <c r="E47" s="661"/>
      <c r="F47" s="661"/>
      <c r="G47" s="18"/>
      <c r="H47" s="18"/>
      <c r="I47" s="18"/>
      <c r="J47" s="18"/>
      <c r="K47" s="661"/>
      <c r="L47" s="661"/>
      <c r="M47" s="661"/>
      <c r="O47" s="34"/>
      <c r="P47" s="662" t="s">
        <v>3079</v>
      </c>
      <c r="Q47" s="663"/>
      <c r="R47" s="663"/>
      <c r="S47" s="664"/>
      <c r="T47" s="34"/>
      <c r="U47" s="18"/>
    </row>
    <row r="48" spans="1:21" ht="120.75" customHeight="1" x14ac:dyDescent="0.3">
      <c r="A48" s="700"/>
      <c r="B48" s="700"/>
      <c r="C48" s="700"/>
      <c r="D48" s="700"/>
      <c r="E48" s="700"/>
      <c r="F48" s="700"/>
      <c r="G48" s="700"/>
      <c r="H48" s="700"/>
      <c r="I48" s="700"/>
      <c r="J48" s="700"/>
      <c r="K48" s="700"/>
      <c r="L48" s="700"/>
      <c r="M48" s="700"/>
      <c r="N48" s="700"/>
      <c r="O48" s="700"/>
      <c r="P48" s="700"/>
      <c r="Q48" s="700"/>
      <c r="R48" s="700"/>
      <c r="S48" s="700"/>
      <c r="T48" s="700"/>
      <c r="U48" s="700"/>
    </row>
    <row r="49" spans="1:21" ht="28.2" customHeight="1" x14ac:dyDescent="0.3">
      <c r="A49" s="701"/>
      <c r="B49" s="701"/>
      <c r="C49" s="701"/>
      <c r="D49" s="701"/>
      <c r="E49" s="701"/>
      <c r="F49" s="702"/>
      <c r="G49" s="702"/>
      <c r="H49" s="702"/>
      <c r="I49" s="702"/>
      <c r="J49" s="702"/>
      <c r="K49" s="702"/>
      <c r="L49" s="702"/>
      <c r="M49" s="702"/>
      <c r="N49" s="702"/>
      <c r="O49" s="702"/>
      <c r="P49" s="702"/>
      <c r="Q49" s="702"/>
      <c r="R49" s="702"/>
      <c r="S49" s="702"/>
      <c r="T49" s="702"/>
      <c r="U49" s="28"/>
    </row>
    <row r="50" spans="1:21" ht="123" customHeight="1" x14ac:dyDescent="0.3">
      <c r="A50" s="698"/>
      <c r="B50" s="698"/>
      <c r="C50" s="698"/>
      <c r="D50" s="698"/>
      <c r="E50" s="698"/>
      <c r="F50" s="698"/>
      <c r="G50" s="698"/>
      <c r="H50" s="698"/>
      <c r="I50" s="698"/>
      <c r="J50" s="698"/>
      <c r="K50" s="698"/>
      <c r="L50" s="698"/>
      <c r="M50" s="698"/>
      <c r="N50" s="698"/>
      <c r="O50" s="698"/>
      <c r="P50" s="698"/>
      <c r="Q50" s="698"/>
      <c r="R50" s="698"/>
      <c r="S50" s="698"/>
      <c r="T50" s="698"/>
      <c r="U50" s="25"/>
    </row>
    <row r="51" spans="1:21" ht="133.19999999999999" customHeight="1" x14ac:dyDescent="0.3">
      <c r="A51" s="698"/>
      <c r="B51" s="698"/>
      <c r="C51" s="698"/>
      <c r="D51" s="698"/>
      <c r="E51" s="698"/>
      <c r="F51" s="698"/>
      <c r="G51" s="698"/>
      <c r="H51" s="698"/>
      <c r="I51" s="698"/>
      <c r="J51" s="698"/>
      <c r="K51" s="698"/>
      <c r="L51" s="698"/>
      <c r="M51" s="698"/>
      <c r="N51" s="698"/>
      <c r="O51" s="698"/>
      <c r="P51" s="698"/>
      <c r="Q51" s="698"/>
      <c r="R51" s="698"/>
      <c r="S51" s="698"/>
      <c r="T51" s="698"/>
      <c r="U51" s="25"/>
    </row>
    <row r="52" spans="1:21" ht="54" customHeight="1" x14ac:dyDescent="0.3">
      <c r="A52" s="698"/>
      <c r="B52" s="698"/>
      <c r="C52" s="698"/>
      <c r="D52" s="698"/>
      <c r="E52" s="698"/>
      <c r="F52" s="698"/>
      <c r="G52" s="698"/>
      <c r="H52" s="698"/>
      <c r="I52" s="698"/>
      <c r="J52" s="698"/>
      <c r="K52" s="698"/>
      <c r="L52" s="698"/>
      <c r="M52" s="699"/>
      <c r="N52" s="699"/>
      <c r="O52" s="699"/>
      <c r="P52" s="699"/>
      <c r="Q52" s="699"/>
      <c r="R52" s="699"/>
      <c r="S52" s="699"/>
      <c r="T52" s="699"/>
      <c r="U52" s="25"/>
    </row>
    <row r="53" spans="1:21" ht="144" customHeight="1" x14ac:dyDescent="0.3">
      <c r="A53" s="698"/>
      <c r="B53" s="698"/>
      <c r="C53" s="698"/>
      <c r="D53" s="698"/>
      <c r="E53" s="698"/>
      <c r="F53" s="714"/>
      <c r="G53" s="714"/>
      <c r="H53" s="714"/>
      <c r="I53" s="714"/>
      <c r="J53" s="714"/>
      <c r="K53" s="714"/>
      <c r="L53" s="714"/>
      <c r="M53" s="698"/>
      <c r="N53" s="698"/>
      <c r="O53" s="698"/>
      <c r="P53" s="698"/>
      <c r="Q53" s="698"/>
      <c r="R53" s="698"/>
      <c r="S53" s="698"/>
      <c r="T53" s="698"/>
      <c r="U53" s="25"/>
    </row>
    <row r="54" spans="1:21" ht="36" customHeight="1" x14ac:dyDescent="0.3">
      <c r="A54" s="698"/>
      <c r="B54" s="698"/>
      <c r="C54" s="698"/>
      <c r="D54" s="698"/>
      <c r="E54" s="698"/>
      <c r="F54" s="699"/>
      <c r="G54" s="699"/>
      <c r="H54" s="699"/>
      <c r="I54" s="699"/>
      <c r="J54" s="699"/>
      <c r="K54" s="699"/>
      <c r="L54" s="699"/>
      <c r="M54" s="698"/>
      <c r="N54" s="698"/>
      <c r="O54" s="698"/>
      <c r="P54" s="698"/>
      <c r="Q54" s="698"/>
      <c r="R54" s="698"/>
      <c r="S54" s="698"/>
      <c r="T54" s="698"/>
      <c r="U54" s="25"/>
    </row>
    <row r="55" spans="1:21" ht="151.5" customHeight="1" x14ac:dyDescent="0.3">
      <c r="A55" s="698"/>
      <c r="B55" s="698"/>
      <c r="C55" s="698"/>
      <c r="D55" s="698"/>
      <c r="E55" s="698"/>
      <c r="F55" s="714"/>
      <c r="G55" s="714"/>
      <c r="H55" s="714"/>
      <c r="I55" s="714"/>
      <c r="J55" s="714"/>
      <c r="K55" s="714"/>
      <c r="L55" s="714"/>
      <c r="M55" s="714"/>
      <c r="N55" s="714"/>
      <c r="O55" s="714"/>
      <c r="P55" s="714"/>
      <c r="Q55" s="714"/>
      <c r="R55" s="714"/>
      <c r="S55" s="714"/>
      <c r="T55" s="714"/>
      <c r="U55" s="25"/>
    </row>
    <row r="56" spans="1:21" ht="28.5" customHeight="1" x14ac:dyDescent="0.3">
      <c r="A56" s="701"/>
      <c r="B56" s="701"/>
      <c r="C56" s="701"/>
      <c r="D56" s="701"/>
      <c r="E56" s="701"/>
      <c r="F56" s="702"/>
      <c r="G56" s="702"/>
      <c r="H56" s="702"/>
      <c r="I56" s="702"/>
      <c r="J56" s="702"/>
      <c r="K56" s="702"/>
      <c r="L56" s="702"/>
      <c r="M56" s="702"/>
      <c r="N56" s="702"/>
      <c r="O56" s="702"/>
      <c r="P56" s="702"/>
      <c r="Q56" s="702"/>
      <c r="R56" s="702"/>
      <c r="S56" s="702"/>
      <c r="T56" s="702"/>
      <c r="U56" s="28"/>
    </row>
    <row r="57" spans="1:21" ht="36" customHeight="1" x14ac:dyDescent="0.3">
      <c r="A57" s="698"/>
      <c r="B57" s="698"/>
      <c r="C57" s="698"/>
      <c r="D57" s="698"/>
      <c r="E57" s="698"/>
      <c r="F57" s="698"/>
      <c r="G57" s="698"/>
      <c r="H57" s="698"/>
      <c r="I57" s="698"/>
      <c r="J57" s="698"/>
      <c r="K57" s="698"/>
      <c r="L57" s="698"/>
      <c r="M57" s="699"/>
      <c r="N57" s="699"/>
      <c r="O57" s="699"/>
      <c r="P57" s="699"/>
      <c r="Q57" s="699"/>
      <c r="R57" s="699"/>
      <c r="S57" s="699"/>
      <c r="T57" s="699"/>
      <c r="U57" s="25"/>
    </row>
    <row r="58" spans="1:21" ht="129.44999999999999" customHeight="1" x14ac:dyDescent="0.3">
      <c r="A58" s="698"/>
      <c r="B58" s="698"/>
      <c r="C58" s="698"/>
      <c r="D58" s="698"/>
      <c r="E58" s="698"/>
      <c r="F58" s="698"/>
      <c r="G58" s="698"/>
      <c r="H58" s="698"/>
      <c r="I58" s="698"/>
      <c r="J58" s="698"/>
      <c r="K58" s="698"/>
      <c r="L58" s="698"/>
      <c r="M58" s="714"/>
      <c r="N58" s="714"/>
      <c r="O58" s="714"/>
      <c r="P58" s="714"/>
      <c r="Q58" s="714"/>
      <c r="R58" s="714"/>
      <c r="S58" s="714"/>
      <c r="T58" s="714"/>
      <c r="U58" s="25"/>
    </row>
    <row r="59" spans="1:21" ht="34.200000000000003" customHeight="1" x14ac:dyDescent="0.3">
      <c r="A59" s="698"/>
      <c r="B59" s="698"/>
      <c r="C59" s="698"/>
      <c r="D59" s="698"/>
      <c r="E59" s="698"/>
      <c r="F59" s="698"/>
      <c r="G59" s="698"/>
      <c r="H59" s="698"/>
      <c r="I59" s="698"/>
      <c r="J59" s="698"/>
      <c r="K59" s="698"/>
      <c r="L59" s="698"/>
      <c r="M59" s="698"/>
      <c r="N59" s="698"/>
      <c r="O59" s="698"/>
      <c r="P59" s="698"/>
      <c r="Q59" s="698"/>
      <c r="R59" s="698"/>
      <c r="S59" s="698"/>
      <c r="T59" s="698"/>
      <c r="U59" s="698"/>
    </row>
    <row r="60" spans="1:21" x14ac:dyDescent="0.3">
      <c r="A60" s="13"/>
      <c r="B60" s="13"/>
      <c r="C60" s="13"/>
      <c r="D60" s="13"/>
      <c r="E60" s="13"/>
      <c r="F60" s="13"/>
      <c r="G60" s="13"/>
      <c r="H60" s="13"/>
      <c r="I60" s="13"/>
      <c r="J60" s="13"/>
      <c r="K60" s="13"/>
      <c r="L60" s="13"/>
      <c r="M60" s="13"/>
      <c r="N60" s="13"/>
      <c r="O60" s="13"/>
      <c r="P60" s="13"/>
      <c r="Q60" s="13"/>
      <c r="R60" s="13"/>
      <c r="S60" s="13"/>
      <c r="T60" s="13"/>
      <c r="U60" s="13"/>
    </row>
    <row r="61" spans="1:21" x14ac:dyDescent="0.3">
      <c r="A61" s="13"/>
      <c r="B61" s="13"/>
      <c r="C61" s="13"/>
      <c r="D61" s="13"/>
      <c r="E61" s="13"/>
      <c r="F61" s="13"/>
      <c r="G61" s="13"/>
      <c r="H61" s="13"/>
      <c r="I61" s="13"/>
      <c r="J61" s="13"/>
      <c r="K61" s="13"/>
      <c r="L61" s="13"/>
      <c r="M61" s="13"/>
      <c r="N61" s="13"/>
      <c r="O61" s="13"/>
      <c r="P61" s="13"/>
      <c r="Q61" s="13"/>
      <c r="R61" s="13"/>
      <c r="S61" s="13"/>
      <c r="T61" s="13"/>
      <c r="U61" s="13"/>
    </row>
    <row r="62" spans="1:21" x14ac:dyDescent="0.3">
      <c r="A62" s="13"/>
      <c r="B62" s="13"/>
      <c r="C62" s="13"/>
      <c r="D62" s="13"/>
      <c r="E62" s="13"/>
      <c r="F62" s="13"/>
      <c r="G62" s="13"/>
      <c r="H62" s="13"/>
      <c r="I62" s="13"/>
      <c r="J62" s="13"/>
      <c r="K62" s="13"/>
      <c r="L62" s="13"/>
      <c r="M62" s="13"/>
      <c r="N62" s="13"/>
      <c r="O62" s="13"/>
      <c r="P62" s="13"/>
      <c r="Q62" s="13"/>
      <c r="R62" s="13"/>
      <c r="S62" s="13"/>
      <c r="T62" s="13"/>
      <c r="U62" s="13"/>
    </row>
    <row r="63" spans="1:21" x14ac:dyDescent="0.3">
      <c r="A63" s="13"/>
      <c r="B63" s="13"/>
      <c r="C63" s="13"/>
      <c r="D63" s="13"/>
      <c r="E63" s="13"/>
      <c r="F63" s="13"/>
      <c r="G63" s="13"/>
      <c r="H63" s="13"/>
      <c r="I63" s="13"/>
      <c r="J63" s="13"/>
      <c r="K63" s="13"/>
      <c r="L63" s="13"/>
      <c r="M63" s="13"/>
      <c r="N63" s="13"/>
      <c r="O63" s="13"/>
      <c r="P63" s="13"/>
      <c r="Q63" s="13"/>
      <c r="R63" s="13"/>
      <c r="S63" s="13"/>
      <c r="T63" s="13"/>
      <c r="U63" s="13"/>
    </row>
    <row r="64" spans="1:21" x14ac:dyDescent="0.3">
      <c r="A64" s="13"/>
      <c r="B64" s="13"/>
      <c r="C64" s="13"/>
      <c r="D64" s="13"/>
      <c r="E64" s="13"/>
      <c r="F64" s="13"/>
      <c r="G64" s="13"/>
      <c r="H64" s="13"/>
      <c r="I64" s="13"/>
      <c r="J64" s="13"/>
      <c r="K64" s="13"/>
      <c r="L64" s="13"/>
      <c r="M64" s="13"/>
      <c r="N64" s="13"/>
      <c r="O64" s="13"/>
      <c r="P64" s="13"/>
      <c r="Q64" s="13"/>
      <c r="R64" s="13"/>
      <c r="S64" s="13"/>
      <c r="T64" s="13"/>
      <c r="U64" s="13"/>
    </row>
    <row r="65" spans="1:21" x14ac:dyDescent="0.3">
      <c r="A65" s="13"/>
      <c r="B65" s="13"/>
      <c r="C65" s="13"/>
      <c r="D65" s="13"/>
      <c r="E65" s="13"/>
      <c r="F65" s="13"/>
      <c r="G65" s="13"/>
      <c r="H65" s="13"/>
      <c r="I65" s="13"/>
      <c r="J65" s="13"/>
      <c r="K65" s="13"/>
      <c r="L65" s="13"/>
      <c r="M65" s="13"/>
      <c r="N65" s="13"/>
      <c r="O65" s="13"/>
      <c r="P65" s="13"/>
      <c r="Q65" s="13"/>
      <c r="R65" s="13"/>
      <c r="S65" s="13"/>
      <c r="T65" s="13"/>
      <c r="U65" s="13"/>
    </row>
    <row r="66" spans="1:21" x14ac:dyDescent="0.3">
      <c r="A66" s="13"/>
      <c r="B66" s="13"/>
      <c r="C66" s="13"/>
      <c r="D66" s="13"/>
      <c r="E66" s="13"/>
      <c r="F66" s="13"/>
      <c r="G66" s="13"/>
      <c r="H66" s="13"/>
      <c r="I66" s="13"/>
      <c r="J66" s="13"/>
      <c r="K66" s="13"/>
      <c r="L66" s="13"/>
      <c r="M66" s="13"/>
      <c r="N66" s="13"/>
      <c r="O66" s="13"/>
      <c r="P66" s="13"/>
      <c r="Q66" s="13"/>
      <c r="R66" s="13"/>
      <c r="S66" s="13"/>
      <c r="T66" s="13"/>
      <c r="U66" s="13"/>
    </row>
    <row r="67" spans="1:21" x14ac:dyDescent="0.3">
      <c r="A67" s="13"/>
      <c r="B67" s="13"/>
      <c r="C67" s="13"/>
      <c r="D67" s="13"/>
      <c r="E67" s="13"/>
      <c r="F67" s="13"/>
      <c r="G67" s="13"/>
      <c r="H67" s="13"/>
      <c r="I67" s="13"/>
      <c r="J67" s="13"/>
      <c r="K67" s="13"/>
      <c r="L67" s="13"/>
      <c r="M67" s="13"/>
      <c r="N67" s="13"/>
      <c r="O67" s="13"/>
      <c r="P67" s="13"/>
      <c r="Q67" s="13"/>
      <c r="R67" s="13"/>
      <c r="S67" s="13"/>
      <c r="T67" s="13"/>
      <c r="U67" s="13"/>
    </row>
    <row r="68" spans="1:21" x14ac:dyDescent="0.3">
      <c r="A68" s="13"/>
      <c r="B68" s="13"/>
      <c r="C68" s="13"/>
      <c r="D68" s="13"/>
      <c r="E68" s="13"/>
      <c r="F68" s="13"/>
      <c r="G68" s="13"/>
      <c r="H68" s="13"/>
      <c r="I68" s="13"/>
      <c r="J68" s="13"/>
      <c r="K68" s="13"/>
      <c r="L68" s="13"/>
      <c r="M68" s="13"/>
      <c r="N68" s="13"/>
      <c r="O68" s="13"/>
      <c r="P68" s="13"/>
      <c r="Q68" s="13"/>
      <c r="R68" s="13"/>
      <c r="S68" s="13"/>
      <c r="T68" s="13"/>
      <c r="U68" s="13"/>
    </row>
    <row r="69" spans="1:21" x14ac:dyDescent="0.3">
      <c r="A69" s="13"/>
      <c r="B69" s="13"/>
      <c r="C69" s="13"/>
      <c r="D69" s="13"/>
      <c r="E69" s="13"/>
      <c r="F69" s="13"/>
      <c r="G69" s="13"/>
      <c r="H69" s="13"/>
      <c r="I69" s="13"/>
      <c r="J69" s="13"/>
      <c r="K69" s="13"/>
      <c r="L69" s="13"/>
      <c r="M69" s="13"/>
      <c r="N69" s="13"/>
      <c r="O69" s="13"/>
      <c r="P69" s="13"/>
      <c r="Q69" s="13"/>
      <c r="R69" s="13"/>
      <c r="S69" s="13"/>
      <c r="T69" s="13"/>
      <c r="U69" s="13"/>
    </row>
    <row r="70" spans="1:21" x14ac:dyDescent="0.3">
      <c r="A70" s="13"/>
      <c r="B70" s="13"/>
      <c r="C70" s="13"/>
      <c r="D70" s="13"/>
      <c r="E70" s="13"/>
      <c r="F70" s="13"/>
      <c r="G70" s="13"/>
      <c r="H70" s="13"/>
      <c r="I70" s="13"/>
      <c r="J70" s="13"/>
      <c r="K70" s="13"/>
      <c r="L70" s="13"/>
      <c r="M70" s="13"/>
      <c r="N70" s="13"/>
      <c r="O70" s="13"/>
      <c r="P70" s="13"/>
      <c r="Q70" s="13"/>
      <c r="R70" s="13"/>
      <c r="S70" s="13"/>
      <c r="T70" s="13"/>
      <c r="U70" s="13"/>
    </row>
  </sheetData>
  <sheetProtection algorithmName="SHA-512" hashValue="7Lv6p9/OOjgtEaUAGwTBrbwIpofP0BSqjRVPEIKFl+ts8udInSSDFcU/fBt7JSLYn6vWnpPw5stTQDB7nL2h9g==" saltValue="/q9cNg2kHLHUxjvJgCCJRg==" spinCount="100000" sheet="1" objects="1" scenarios="1"/>
  <mergeCells count="123">
    <mergeCell ref="A30:B30"/>
    <mergeCell ref="C30:D30"/>
    <mergeCell ref="A39:T39"/>
    <mergeCell ref="A41:I41"/>
    <mergeCell ref="J41:Q41"/>
    <mergeCell ref="R41:T41"/>
    <mergeCell ref="A42:T42"/>
    <mergeCell ref="A40:T40"/>
    <mergeCell ref="N36:N38"/>
    <mergeCell ref="O36:P38"/>
    <mergeCell ref="Q36:R38"/>
    <mergeCell ref="S36:T36"/>
    <mergeCell ref="S37:T37"/>
    <mergeCell ref="S38:T38"/>
    <mergeCell ref="G36:G38"/>
    <mergeCell ref="J36:J38"/>
    <mergeCell ref="K31:M33"/>
    <mergeCell ref="N31:N33"/>
    <mergeCell ref="O31:P33"/>
    <mergeCell ref="Q31:R33"/>
    <mergeCell ref="S31:T31"/>
    <mergeCell ref="S33:T33"/>
    <mergeCell ref="E30:F30"/>
    <mergeCell ref="K30:M30"/>
    <mergeCell ref="O30:P30"/>
    <mergeCell ref="Q30:R30"/>
    <mergeCell ref="S30:T30"/>
    <mergeCell ref="G31:G33"/>
    <mergeCell ref="J31:J33"/>
    <mergeCell ref="H30:I30"/>
    <mergeCell ref="A59:U59"/>
    <mergeCell ref="R2:T2"/>
    <mergeCell ref="Q1:T1"/>
    <mergeCell ref="A57:E57"/>
    <mergeCell ref="F57:L57"/>
    <mergeCell ref="M57:T57"/>
    <mergeCell ref="A58:E58"/>
    <mergeCell ref="F58:L58"/>
    <mergeCell ref="M58:T58"/>
    <mergeCell ref="A55:E55"/>
    <mergeCell ref="F55:L55"/>
    <mergeCell ref="M55:T55"/>
    <mergeCell ref="A56:E56"/>
    <mergeCell ref="F56:L56"/>
    <mergeCell ref="M56:T56"/>
    <mergeCell ref="A53:E53"/>
    <mergeCell ref="F53:L53"/>
    <mergeCell ref="M53:T53"/>
    <mergeCell ref="A31:B33"/>
    <mergeCell ref="C31:D33"/>
    <mergeCell ref="A54:E54"/>
    <mergeCell ref="F54:L54"/>
    <mergeCell ref="M54:T54"/>
    <mergeCell ref="A51:E51"/>
    <mergeCell ref="F51:L51"/>
    <mergeCell ref="M51:T51"/>
    <mergeCell ref="A52:E52"/>
    <mergeCell ref="F52:L52"/>
    <mergeCell ref="M52:T52"/>
    <mergeCell ref="A48:U48"/>
    <mergeCell ref="A49:E49"/>
    <mergeCell ref="F49:L49"/>
    <mergeCell ref="M49:T49"/>
    <mergeCell ref="A50:E50"/>
    <mergeCell ref="F50:L50"/>
    <mergeCell ref="M50:T50"/>
    <mergeCell ref="A43:Q43"/>
    <mergeCell ref="R43:T43"/>
    <mergeCell ref="E47:F47"/>
    <mergeCell ref="K47:M47"/>
    <mergeCell ref="A44:T44"/>
    <mergeCell ref="A45:T45"/>
    <mergeCell ref="A46:T46"/>
    <mergeCell ref="P47:S47"/>
    <mergeCell ref="K36:M38"/>
    <mergeCell ref="A36:B38"/>
    <mergeCell ref="C36:D38"/>
    <mergeCell ref="A34:J34"/>
    <mergeCell ref="K34:T34"/>
    <mergeCell ref="E35:F35"/>
    <mergeCell ref="K35:M35"/>
    <mergeCell ref="O35:P35"/>
    <mergeCell ref="Q35:R35"/>
    <mergeCell ref="S35:T35"/>
    <mergeCell ref="A35:B35"/>
    <mergeCell ref="C35:D35"/>
    <mergeCell ref="H35:I35"/>
    <mergeCell ref="L3:T3"/>
    <mergeCell ref="A7:T7"/>
    <mergeCell ref="P6:T6"/>
    <mergeCell ref="B5:K6"/>
    <mergeCell ref="A4:B4"/>
    <mergeCell ref="L4:T4"/>
    <mergeCell ref="L5:O5"/>
    <mergeCell ref="P5:T5"/>
    <mergeCell ref="L6:O6"/>
    <mergeCell ref="C4:J4"/>
    <mergeCell ref="A3:B3"/>
    <mergeCell ref="C3:K3"/>
    <mergeCell ref="A24:T24"/>
    <mergeCell ref="A25:T25"/>
    <mergeCell ref="A27:T27"/>
    <mergeCell ref="A26:T26"/>
    <mergeCell ref="A8:T8"/>
    <mergeCell ref="A9:T9"/>
    <mergeCell ref="A23:T23"/>
    <mergeCell ref="A29:J29"/>
    <mergeCell ref="K29:T29"/>
    <mergeCell ref="B20:T20"/>
    <mergeCell ref="B21:T21"/>
    <mergeCell ref="D14:T14"/>
    <mergeCell ref="D15:T15"/>
    <mergeCell ref="D16:T16"/>
    <mergeCell ref="D17:T17"/>
    <mergeCell ref="D19:T19"/>
    <mergeCell ref="A22:T22"/>
    <mergeCell ref="B10:T10"/>
    <mergeCell ref="B11:T11"/>
    <mergeCell ref="B12:T12"/>
    <mergeCell ref="B13:T13"/>
    <mergeCell ref="D18:T18"/>
    <mergeCell ref="A28:G28"/>
    <mergeCell ref="R28:T28"/>
  </mergeCells>
  <hyperlinks>
    <hyperlink ref="A46" r:id="rId1" display="http://www.ascr.usda.gov/complaint_filing_cust.html" xr:uid="{F039946C-CC72-4D1F-A56A-7BD186C8F0C3}"/>
  </hyperlinks>
  <pageMargins left="0.25" right="0.25" top="0.75" bottom="0.75" header="0.3" footer="0.3"/>
  <pageSetup scale="71" orientation="landscape" horizontalDpi="1200" verticalDpi="1200" r:id="rId2"/>
  <rowBreaks count="2" manualBreakCount="2">
    <brk id="27" max="19" man="1"/>
    <brk id="47"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2C543-1085-4F7F-8456-DA120698E027}">
  <sheetPr codeName="Sheet3"/>
  <dimension ref="A1:R1001"/>
  <sheetViews>
    <sheetView view="pageBreakPreview" topLeftCell="A4" zoomScale="154" zoomScaleNormal="100" zoomScaleSheetLayoutView="154" workbookViewId="0">
      <selection activeCell="C14" sqref="C14:O14"/>
    </sheetView>
  </sheetViews>
  <sheetFormatPr defaultColWidth="8.88671875" defaultRowHeight="13.2" x14ac:dyDescent="0.3"/>
  <cols>
    <col min="1" max="1" width="6.33203125" style="1" customWidth="1"/>
    <col min="2" max="6" width="3.5546875" style="1" customWidth="1"/>
    <col min="7" max="7" width="4.88671875" style="1" customWidth="1"/>
    <col min="8" max="8" width="5" style="1" customWidth="1"/>
    <col min="9" max="9" width="9.44140625" style="1" customWidth="1"/>
    <col min="10" max="10" width="13.88671875" style="1" customWidth="1"/>
    <col min="11" max="11" width="14.33203125" style="1" customWidth="1"/>
    <col min="12" max="12" width="10.44140625" style="1" customWidth="1"/>
    <col min="13" max="13" width="8" style="1" customWidth="1"/>
    <col min="14" max="14" width="2.33203125" style="1" customWidth="1"/>
    <col min="15" max="15" width="18.6640625" style="1" customWidth="1"/>
    <col min="16" max="16" width="8.88671875" style="1" customWidth="1"/>
    <col min="17" max="18" width="8.88671875" style="1" hidden="1" customWidth="1"/>
    <col min="19" max="19" width="8.88671875" style="1" customWidth="1"/>
    <col min="20" max="16384" width="8.88671875" style="1"/>
  </cols>
  <sheetData>
    <row r="1" spans="1:18" ht="24" customHeight="1" x14ac:dyDescent="0.3">
      <c r="M1" s="790" t="s">
        <v>3747</v>
      </c>
      <c r="N1" s="790"/>
      <c r="O1" s="790"/>
    </row>
    <row r="2" spans="1:18" ht="17.399999999999999" customHeight="1" x14ac:dyDescent="0.3">
      <c r="A2" s="784" t="s">
        <v>3772</v>
      </c>
      <c r="B2" s="784"/>
      <c r="C2" s="784"/>
      <c r="D2" s="784"/>
      <c r="E2" s="786" t="s">
        <v>3717</v>
      </c>
      <c r="F2" s="786"/>
      <c r="G2" s="786"/>
      <c r="H2" s="786"/>
      <c r="I2" s="786"/>
      <c r="J2" s="787"/>
      <c r="K2" s="639" t="s">
        <v>3718</v>
      </c>
      <c r="L2" s="640"/>
      <c r="M2" s="640"/>
      <c r="N2" s="641"/>
      <c r="O2" s="147" t="s">
        <v>3719</v>
      </c>
    </row>
    <row r="3" spans="1:18" ht="15.6" customHeight="1" x14ac:dyDescent="0.3">
      <c r="A3" s="785"/>
      <c r="B3" s="785"/>
      <c r="C3" s="785"/>
      <c r="D3" s="785"/>
      <c r="E3" s="788"/>
      <c r="F3" s="788"/>
      <c r="G3" s="788"/>
      <c r="H3" s="788"/>
      <c r="I3" s="788"/>
      <c r="J3" s="789"/>
      <c r="K3" s="767" t="str">
        <f>IF('Gross Rev Wrksht'!E10="","",'Gross Rev Wrksht'!E10)</f>
        <v/>
      </c>
      <c r="L3" s="768"/>
      <c r="M3" s="768"/>
      <c r="N3" s="769"/>
      <c r="O3" s="148"/>
      <c r="R3" s="1">
        <v>4</v>
      </c>
    </row>
    <row r="4" spans="1:18" ht="16.2" customHeight="1" x14ac:dyDescent="0.3">
      <c r="A4" s="785"/>
      <c r="B4" s="785"/>
      <c r="C4" s="785"/>
      <c r="D4" s="785"/>
      <c r="E4" s="788"/>
      <c r="F4" s="788"/>
      <c r="G4" s="788"/>
      <c r="H4" s="788"/>
      <c r="I4" s="788"/>
      <c r="J4" s="789"/>
      <c r="K4" s="639" t="s">
        <v>3753</v>
      </c>
      <c r="L4" s="640"/>
      <c r="M4" s="639" t="s">
        <v>3754</v>
      </c>
      <c r="N4" s="640"/>
      <c r="O4" s="641"/>
    </row>
    <row r="5" spans="1:18" ht="13.95" customHeight="1" x14ac:dyDescent="0.3">
      <c r="A5" s="785"/>
      <c r="B5" s="785"/>
      <c r="C5" s="785"/>
      <c r="D5" s="785"/>
      <c r="E5" s="788"/>
      <c r="F5" s="788"/>
      <c r="G5" s="788"/>
      <c r="H5" s="788"/>
      <c r="I5" s="788"/>
      <c r="J5" s="789"/>
      <c r="K5" s="653" t="str">
        <f>IF('Gross Rev Wrksht'!E8="","",'Gross Rev Wrksht'!E8)</f>
        <v/>
      </c>
      <c r="L5" s="655"/>
      <c r="M5" s="653" t="str">
        <f>IF('Gross Rev Wrksht'!E9="","",'Gross Rev Wrksht'!E9)</f>
        <v/>
      </c>
      <c r="N5" s="654"/>
      <c r="O5" s="655"/>
    </row>
    <row r="6" spans="1:18" ht="21" customHeight="1" x14ac:dyDescent="0.3">
      <c r="A6" s="624" t="s">
        <v>3095</v>
      </c>
      <c r="B6" s="624"/>
      <c r="C6" s="624"/>
      <c r="D6" s="624"/>
      <c r="E6" s="624"/>
      <c r="F6" s="624"/>
      <c r="G6" s="624"/>
      <c r="H6" s="624"/>
      <c r="I6" s="624"/>
      <c r="J6" s="624"/>
      <c r="K6" s="624"/>
      <c r="L6" s="624"/>
      <c r="M6" s="624"/>
      <c r="N6" s="624"/>
      <c r="O6" s="624"/>
      <c r="Q6" s="1">
        <f>IF(AND(K7="",N7=""),"",IF(K7="X",2020,IF(N7="X",2021)))</f>
        <v>2020</v>
      </c>
    </row>
    <row r="7" spans="1:18" ht="17.399999999999999" customHeight="1" x14ac:dyDescent="0.3">
      <c r="A7" s="791" t="s">
        <v>3448</v>
      </c>
      <c r="B7" s="792"/>
      <c r="C7" s="792"/>
      <c r="D7" s="792"/>
      <c r="E7" s="792"/>
      <c r="F7" s="792"/>
      <c r="K7" s="328" t="s">
        <v>3741</v>
      </c>
      <c r="L7" s="327">
        <v>2020</v>
      </c>
      <c r="M7" s="77" t="s">
        <v>3449</v>
      </c>
      <c r="N7" s="78" t="str">
        <f>IF(AND(LEFT('Gross Rev Wrksht'!H7,4)="2021",LEFT('Gross Rev Wrksht'!L9,8)="Adjusted"),"X",IF(AND(LEFT('Gross Rev Wrksht'!H11,4)="2021",LEFT('Gross Rev Wrksht'!L13,8)="Adjusted",K7=""),"X",""))</f>
        <v/>
      </c>
      <c r="O7" s="77">
        <v>2021</v>
      </c>
    </row>
    <row r="8" spans="1:18" ht="13.2" customHeight="1" x14ac:dyDescent="0.3">
      <c r="A8" s="624" t="s">
        <v>3096</v>
      </c>
      <c r="B8" s="624"/>
      <c r="C8" s="624"/>
      <c r="D8" s="624"/>
      <c r="E8" s="624"/>
      <c r="F8" s="624"/>
      <c r="G8" s="624"/>
      <c r="H8" s="624"/>
      <c r="I8" s="624"/>
      <c r="J8" s="624"/>
      <c r="K8" s="624"/>
      <c r="L8" s="624"/>
      <c r="M8" s="624"/>
      <c r="N8" s="624"/>
      <c r="O8" s="624"/>
    </row>
    <row r="9" spans="1:18" ht="12" customHeight="1" x14ac:dyDescent="0.3">
      <c r="A9" s="772" t="s">
        <v>3453</v>
      </c>
      <c r="B9" s="699"/>
      <c r="C9" s="699"/>
      <c r="D9" s="699"/>
      <c r="E9" s="699"/>
      <c r="F9" s="699"/>
      <c r="G9" s="698"/>
      <c r="H9" s="698"/>
      <c r="I9" s="698"/>
      <c r="J9" s="698"/>
      <c r="K9" s="698"/>
      <c r="L9" s="698"/>
      <c r="M9" s="698"/>
      <c r="N9" s="698"/>
      <c r="O9" s="667"/>
    </row>
    <row r="10" spans="1:18" ht="23.4" customHeight="1" x14ac:dyDescent="0.3">
      <c r="A10" s="334" t="str">
        <f>IF('521A_entry'!AD1="Yes","X","")</f>
        <v/>
      </c>
      <c r="B10" s="335" t="s">
        <v>3450</v>
      </c>
      <c r="C10" s="639" t="s">
        <v>3769</v>
      </c>
      <c r="D10" s="640"/>
      <c r="E10" s="640"/>
      <c r="F10" s="640"/>
      <c r="G10" s="640"/>
      <c r="H10" s="640"/>
      <c r="I10" s="640"/>
      <c r="J10" s="640"/>
      <c r="K10" s="640"/>
      <c r="L10" s="640"/>
      <c r="M10" s="640"/>
      <c r="N10" s="640"/>
      <c r="O10" s="641"/>
    </row>
    <row r="11" spans="1:18" ht="14.4" customHeight="1" x14ac:dyDescent="0.3">
      <c r="A11" s="331" t="str">
        <f>IF(A10="X","","X")</f>
        <v>X</v>
      </c>
      <c r="B11" s="336" t="s">
        <v>3451</v>
      </c>
      <c r="C11" s="767" t="s">
        <v>3452</v>
      </c>
      <c r="D11" s="768"/>
      <c r="E11" s="768"/>
      <c r="F11" s="768"/>
      <c r="G11" s="768"/>
      <c r="H11" s="768"/>
      <c r="I11" s="768"/>
      <c r="J11" s="768"/>
      <c r="K11" s="768"/>
      <c r="L11" s="768"/>
      <c r="M11" s="768"/>
      <c r="N11" s="768"/>
      <c r="O11" s="769"/>
    </row>
    <row r="12" spans="1:18" ht="11.4" customHeight="1" x14ac:dyDescent="0.3">
      <c r="A12" s="772" t="s">
        <v>3720</v>
      </c>
      <c r="B12" s="699"/>
      <c r="C12" s="699"/>
      <c r="D12" s="699"/>
      <c r="E12" s="699"/>
      <c r="F12" s="699"/>
      <c r="G12" s="698"/>
      <c r="H12" s="698"/>
      <c r="I12" s="698"/>
      <c r="J12" s="698"/>
      <c r="K12" s="698"/>
      <c r="L12" s="698"/>
      <c r="M12" s="698"/>
      <c r="N12" s="698"/>
      <c r="O12" s="667"/>
    </row>
    <row r="13" spans="1:18" ht="22.95" customHeight="1" x14ac:dyDescent="0.3">
      <c r="A13" s="334" t="str">
        <f>IF(OR(AND(TEXT(Q6,0)=LEFT('521A_entry'!AE2,4),'521A_entry'!AD2="Yes"),AND(TEXT(Q6,0)=RIGHT('521A_entry'!AE2,4),'521A_entry'!AD2="Yes")),"X","")</f>
        <v/>
      </c>
      <c r="B13" s="329" t="s">
        <v>3450</v>
      </c>
      <c r="C13" s="639" t="s">
        <v>3770</v>
      </c>
      <c r="D13" s="640"/>
      <c r="E13" s="640"/>
      <c r="F13" s="640"/>
      <c r="G13" s="640"/>
      <c r="H13" s="640"/>
      <c r="I13" s="640"/>
      <c r="J13" s="640"/>
      <c r="K13" s="640"/>
      <c r="L13" s="640"/>
      <c r="M13" s="640"/>
      <c r="N13" s="640"/>
      <c r="O13" s="641"/>
    </row>
    <row r="14" spans="1:18" ht="13.95" customHeight="1" x14ac:dyDescent="0.3">
      <c r="A14" s="331" t="str">
        <f>IF(A13="X","","X")</f>
        <v>X</v>
      </c>
      <c r="B14" s="332" t="s">
        <v>3451</v>
      </c>
      <c r="C14" s="767" t="s">
        <v>3454</v>
      </c>
      <c r="D14" s="768"/>
      <c r="E14" s="768"/>
      <c r="F14" s="768"/>
      <c r="G14" s="768"/>
      <c r="H14" s="768"/>
      <c r="I14" s="768"/>
      <c r="J14" s="768"/>
      <c r="K14" s="768"/>
      <c r="L14" s="768"/>
      <c r="M14" s="768"/>
      <c r="N14" s="768"/>
      <c r="O14" s="769"/>
    </row>
    <row r="15" spans="1:18" ht="13.95" customHeight="1" x14ac:dyDescent="0.3">
      <c r="A15" s="772" t="s">
        <v>3455</v>
      </c>
      <c r="B15" s="699"/>
      <c r="C15" s="699"/>
      <c r="D15" s="699"/>
      <c r="E15" s="699"/>
      <c r="F15" s="699"/>
      <c r="G15" s="698"/>
      <c r="H15" s="698"/>
      <c r="I15" s="698"/>
      <c r="J15" s="698"/>
      <c r="K15" s="698"/>
      <c r="L15" s="698"/>
      <c r="M15" s="698"/>
      <c r="N15" s="698"/>
      <c r="O15" s="667"/>
    </row>
    <row r="16" spans="1:18" ht="26.4" customHeight="1" x14ac:dyDescent="0.3">
      <c r="A16" s="334" t="str">
        <f>IF(OR(AND(TEXT(Q6,0)=TEXT(LEFT('521A_entry'!AE3,4),0),'521A_entry'!AD3="Yes"),AND(TEXT(Q6,0)=TEXT(RIGHT('521A_entry'!AE3,4),0),'521A_entry'!AD3="Yes")),"X","")</f>
        <v/>
      </c>
      <c r="B16" s="330" t="s">
        <v>3450</v>
      </c>
      <c r="C16" s="639" t="s">
        <v>3780</v>
      </c>
      <c r="D16" s="640"/>
      <c r="E16" s="640"/>
      <c r="F16" s="640"/>
      <c r="G16" s="640"/>
      <c r="H16" s="640"/>
      <c r="I16" s="640"/>
      <c r="J16" s="640"/>
      <c r="K16" s="640"/>
      <c r="L16" s="640"/>
      <c r="M16" s="640"/>
      <c r="N16" s="640"/>
      <c r="O16" s="641"/>
    </row>
    <row r="17" spans="1:15" ht="13.95" customHeight="1" x14ac:dyDescent="0.3">
      <c r="A17" s="331" t="str">
        <f>IF(A16="X","","X")</f>
        <v>X</v>
      </c>
      <c r="B17" s="333" t="s">
        <v>3451</v>
      </c>
      <c r="C17" s="767" t="s">
        <v>3456</v>
      </c>
      <c r="D17" s="768"/>
      <c r="E17" s="768"/>
      <c r="F17" s="768"/>
      <c r="G17" s="768"/>
      <c r="H17" s="768"/>
      <c r="I17" s="768"/>
      <c r="J17" s="768"/>
      <c r="K17" s="768"/>
      <c r="L17" s="768"/>
      <c r="M17" s="768"/>
      <c r="N17" s="768"/>
      <c r="O17" s="769"/>
    </row>
    <row r="18" spans="1:15" ht="16.95" customHeight="1" x14ac:dyDescent="0.3">
      <c r="A18" s="624" t="s">
        <v>3097</v>
      </c>
      <c r="B18" s="624"/>
      <c r="C18" s="624"/>
      <c r="D18" s="624"/>
      <c r="E18" s="624"/>
      <c r="F18" s="624"/>
      <c r="G18" s="624"/>
      <c r="H18" s="624"/>
      <c r="I18" s="624"/>
      <c r="J18" s="624"/>
      <c r="K18" s="624"/>
      <c r="L18" s="624"/>
      <c r="M18" s="624"/>
      <c r="N18" s="624"/>
      <c r="O18" s="624"/>
    </row>
    <row r="19" spans="1:15" ht="19.95" customHeight="1" x14ac:dyDescent="0.3">
      <c r="A19" s="773" t="s">
        <v>3721</v>
      </c>
      <c r="B19" s="774"/>
      <c r="C19" s="774"/>
      <c r="D19" s="774"/>
      <c r="E19" s="774"/>
      <c r="F19" s="774"/>
      <c r="G19" s="774"/>
      <c r="H19" s="774"/>
      <c r="I19" s="774"/>
      <c r="J19" s="774"/>
      <c r="K19" s="774"/>
      <c r="L19" s="774"/>
      <c r="M19" s="774"/>
      <c r="N19" s="774"/>
      <c r="O19" s="775"/>
    </row>
    <row r="20" spans="1:15" ht="31.2" customHeight="1" x14ac:dyDescent="0.3">
      <c r="A20" s="79">
        <v>9</v>
      </c>
      <c r="B20" s="776" t="s">
        <v>3722</v>
      </c>
      <c r="C20" s="776"/>
      <c r="D20" s="776"/>
      <c r="E20" s="776"/>
      <c r="F20" s="776"/>
      <c r="G20" s="776"/>
      <c r="H20" s="776"/>
      <c r="I20" s="776"/>
      <c r="J20" s="776"/>
      <c r="K20" s="776"/>
      <c r="L20" s="776"/>
      <c r="M20" s="777"/>
      <c r="N20" s="770" t="str">
        <f>IF('Gross Rev Wrksht'!AB19="","",'Gross Rev Wrksht'!AB19)</f>
        <v/>
      </c>
      <c r="O20" s="771"/>
    </row>
    <row r="21" spans="1:15" ht="63.6" customHeight="1" x14ac:dyDescent="0.3">
      <c r="A21" s="79">
        <v>10</v>
      </c>
      <c r="B21" s="776" t="s">
        <v>3771</v>
      </c>
      <c r="C21" s="776"/>
      <c r="D21" s="776"/>
      <c r="E21" s="776"/>
      <c r="F21" s="776"/>
      <c r="G21" s="776"/>
      <c r="H21" s="776"/>
      <c r="I21" s="776"/>
      <c r="J21" s="776"/>
      <c r="K21" s="776"/>
      <c r="L21" s="776"/>
      <c r="M21" s="777"/>
      <c r="N21" s="770" t="str">
        <f>IF('Gross Rev Wrksht'!AB20="","",'Gross Rev Wrksht'!AB20)</f>
        <v/>
      </c>
      <c r="O21" s="771"/>
    </row>
    <row r="22" spans="1:15" ht="40.200000000000003" customHeight="1" x14ac:dyDescent="0.3">
      <c r="A22" s="79">
        <v>11</v>
      </c>
      <c r="B22" s="776" t="s">
        <v>3723</v>
      </c>
      <c r="C22" s="776"/>
      <c r="D22" s="776"/>
      <c r="E22" s="776"/>
      <c r="F22" s="776"/>
      <c r="G22" s="776"/>
      <c r="H22" s="776"/>
      <c r="I22" s="776"/>
      <c r="J22" s="776"/>
      <c r="K22" s="776"/>
      <c r="L22" s="776"/>
      <c r="M22" s="777"/>
      <c r="N22" s="770" t="str">
        <f>IF('Gross Rev Wrksht'!AB21="","",'Gross Rev Wrksht'!AB21)</f>
        <v/>
      </c>
      <c r="O22" s="771"/>
    </row>
    <row r="23" spans="1:15" ht="26.4" customHeight="1" x14ac:dyDescent="0.3">
      <c r="A23" s="79">
        <v>12</v>
      </c>
      <c r="B23" s="776" t="s">
        <v>3724</v>
      </c>
      <c r="C23" s="776"/>
      <c r="D23" s="776"/>
      <c r="E23" s="776"/>
      <c r="F23" s="776"/>
      <c r="G23" s="776"/>
      <c r="H23" s="776"/>
      <c r="I23" s="776"/>
      <c r="J23" s="776"/>
      <c r="K23" s="776"/>
      <c r="L23" s="776"/>
      <c r="M23" s="777"/>
      <c r="N23" s="770" t="str">
        <f>IF('Gross Rev Wrksht'!AB22="","",'Gross Rev Wrksht'!AB22)</f>
        <v/>
      </c>
      <c r="O23" s="771"/>
    </row>
    <row r="24" spans="1:15" ht="35.4" customHeight="1" x14ac:dyDescent="0.3">
      <c r="A24" s="79">
        <v>13</v>
      </c>
      <c r="B24" s="776" t="s">
        <v>3725</v>
      </c>
      <c r="C24" s="776"/>
      <c r="D24" s="776"/>
      <c r="E24" s="776"/>
      <c r="F24" s="776"/>
      <c r="G24" s="776"/>
      <c r="H24" s="776"/>
      <c r="I24" s="776"/>
      <c r="J24" s="776"/>
      <c r="K24" s="776"/>
      <c r="L24" s="776"/>
      <c r="M24" s="777"/>
      <c r="N24" s="770" t="str">
        <f>IF('Gross Rev Wrksht'!AB23="","",'Gross Rev Wrksht'!AB23)</f>
        <v/>
      </c>
      <c r="O24" s="771"/>
    </row>
    <row r="25" spans="1:15" ht="59.4" customHeight="1" x14ac:dyDescent="0.3">
      <c r="A25" s="79">
        <v>14</v>
      </c>
      <c r="B25" s="776" t="s">
        <v>3755</v>
      </c>
      <c r="C25" s="776"/>
      <c r="D25" s="776"/>
      <c r="E25" s="776"/>
      <c r="F25" s="776"/>
      <c r="G25" s="776"/>
      <c r="H25" s="776"/>
      <c r="I25" s="776"/>
      <c r="J25" s="776"/>
      <c r="K25" s="776"/>
      <c r="L25" s="776"/>
      <c r="M25" s="777"/>
      <c r="N25" s="770" t="str">
        <f>IF('Gross Rev Wrksht'!AB24="","",'Gross Rev Wrksht'!AB24)</f>
        <v/>
      </c>
      <c r="O25" s="771"/>
    </row>
    <row r="26" spans="1:15" ht="25.95" customHeight="1" x14ac:dyDescent="0.3">
      <c r="A26" s="79">
        <v>15</v>
      </c>
      <c r="B26" s="776" t="s">
        <v>3727</v>
      </c>
      <c r="C26" s="776"/>
      <c r="D26" s="776"/>
      <c r="E26" s="776"/>
      <c r="F26" s="776"/>
      <c r="G26" s="776"/>
      <c r="H26" s="776"/>
      <c r="I26" s="776"/>
      <c r="J26" s="776"/>
      <c r="K26" s="776"/>
      <c r="L26" s="776"/>
      <c r="M26" s="777"/>
      <c r="N26" s="770" t="str">
        <f>IF('Gross Rev Wrksht'!AB25="","",'Gross Rev Wrksht'!AB25)</f>
        <v/>
      </c>
      <c r="O26" s="771"/>
    </row>
    <row r="27" spans="1:15" ht="13.95" customHeight="1" x14ac:dyDescent="0.25">
      <c r="A27" s="251">
        <v>16</v>
      </c>
      <c r="B27" s="729" t="s">
        <v>3704</v>
      </c>
      <c r="C27" s="729"/>
      <c r="D27" s="729"/>
      <c r="E27" s="729"/>
      <c r="F27" s="729"/>
      <c r="G27" s="729"/>
      <c r="H27" s="729"/>
      <c r="I27" s="729"/>
      <c r="J27" s="729"/>
      <c r="K27" s="729"/>
      <c r="L27" s="729"/>
      <c r="M27" s="730"/>
      <c r="N27" s="731" t="str">
        <f>IF(AND(N20="",N21="",N22="",N23="",N24="",N25="",N26=""),"",SUM(N20:O26))</f>
        <v/>
      </c>
      <c r="O27" s="736"/>
    </row>
    <row r="28" spans="1:15" ht="13.95" customHeight="1" x14ac:dyDescent="0.25">
      <c r="A28" s="759" t="s">
        <v>3773</v>
      </c>
      <c r="B28" s="760"/>
      <c r="C28" s="760"/>
      <c r="D28" s="760"/>
      <c r="E28" s="761"/>
      <c r="F28" s="749" t="s">
        <v>3732</v>
      </c>
      <c r="G28" s="750"/>
      <c r="H28" s="750"/>
      <c r="I28" s="750"/>
      <c r="J28" s="750"/>
      <c r="K28" s="750"/>
      <c r="L28" s="750"/>
      <c r="M28" s="751"/>
      <c r="N28" s="752" t="s">
        <v>3719</v>
      </c>
      <c r="O28" s="753"/>
    </row>
    <row r="29" spans="1:15" ht="13.95" customHeight="1" x14ac:dyDescent="0.25">
      <c r="A29" s="754" t="str">
        <f>"Page 2 of "&amp;$R$3</f>
        <v>Page 2 of 4</v>
      </c>
      <c r="B29" s="755"/>
      <c r="C29" s="755"/>
      <c r="D29" s="755"/>
      <c r="E29" s="756"/>
      <c r="F29" s="754" t="str">
        <f>IF(K3="","",K3)</f>
        <v/>
      </c>
      <c r="G29" s="755"/>
      <c r="H29" s="755"/>
      <c r="I29" s="755"/>
      <c r="J29" s="755"/>
      <c r="K29" s="755"/>
      <c r="L29" s="755"/>
      <c r="M29" s="756"/>
      <c r="N29" s="757"/>
      <c r="O29" s="758"/>
    </row>
    <row r="30" spans="1:15" ht="22.95" customHeight="1" x14ac:dyDescent="0.3">
      <c r="A30" s="624" t="s">
        <v>3098</v>
      </c>
      <c r="B30" s="624"/>
      <c r="C30" s="624"/>
      <c r="D30" s="624"/>
      <c r="E30" s="624"/>
      <c r="F30" s="624"/>
      <c r="G30" s="624"/>
      <c r="H30" s="624"/>
      <c r="I30" s="624"/>
      <c r="J30" s="624"/>
      <c r="K30" s="624"/>
      <c r="L30" s="624"/>
      <c r="M30" s="624"/>
      <c r="N30" s="624"/>
      <c r="O30" s="624"/>
    </row>
    <row r="31" spans="1:15" ht="18" customHeight="1" x14ac:dyDescent="0.3">
      <c r="A31" s="773" t="s">
        <v>3728</v>
      </c>
      <c r="B31" s="774"/>
      <c r="C31" s="774"/>
      <c r="D31" s="774"/>
      <c r="E31" s="774"/>
      <c r="F31" s="774"/>
      <c r="G31" s="774"/>
      <c r="H31" s="774"/>
      <c r="I31" s="774"/>
      <c r="J31" s="774"/>
      <c r="K31" s="774"/>
      <c r="L31" s="774"/>
      <c r="M31" s="774"/>
      <c r="N31" s="774"/>
      <c r="O31" s="775"/>
    </row>
    <row r="32" spans="1:15" ht="30.6" customHeight="1" x14ac:dyDescent="0.3">
      <c r="A32" s="79">
        <v>17</v>
      </c>
      <c r="B32" s="776" t="s">
        <v>3722</v>
      </c>
      <c r="C32" s="776"/>
      <c r="D32" s="776"/>
      <c r="E32" s="776"/>
      <c r="F32" s="776"/>
      <c r="G32" s="776"/>
      <c r="H32" s="776"/>
      <c r="I32" s="776"/>
      <c r="J32" s="776"/>
      <c r="K32" s="776"/>
      <c r="L32" s="776"/>
      <c r="M32" s="777"/>
      <c r="N32" s="770" t="str">
        <f>IF('Gross Rev Wrksht'!AF19="","",'Gross Rev Wrksht'!AF19)</f>
        <v/>
      </c>
      <c r="O32" s="771"/>
    </row>
    <row r="33" spans="1:18" ht="58.2" customHeight="1" x14ac:dyDescent="0.3">
      <c r="A33" s="79">
        <v>18</v>
      </c>
      <c r="B33" s="776" t="s">
        <v>3777</v>
      </c>
      <c r="C33" s="776"/>
      <c r="D33" s="776"/>
      <c r="E33" s="776"/>
      <c r="F33" s="776"/>
      <c r="G33" s="776"/>
      <c r="H33" s="776"/>
      <c r="I33" s="776"/>
      <c r="J33" s="776"/>
      <c r="K33" s="776"/>
      <c r="L33" s="776"/>
      <c r="M33" s="777"/>
      <c r="N33" s="770" t="str">
        <f>IF('Gross Rev Wrksht'!AF20="","",'Gross Rev Wrksht'!AF20)</f>
        <v/>
      </c>
      <c r="O33" s="771"/>
    </row>
    <row r="34" spans="1:18" ht="37.950000000000003" customHeight="1" x14ac:dyDescent="0.3">
      <c r="A34" s="79">
        <v>19</v>
      </c>
      <c r="B34" s="776" t="s">
        <v>3729</v>
      </c>
      <c r="C34" s="776"/>
      <c r="D34" s="776"/>
      <c r="E34" s="776"/>
      <c r="F34" s="776"/>
      <c r="G34" s="776"/>
      <c r="H34" s="776"/>
      <c r="I34" s="776"/>
      <c r="J34" s="776"/>
      <c r="K34" s="776"/>
      <c r="L34" s="776"/>
      <c r="M34" s="777"/>
      <c r="N34" s="770" t="str">
        <f>IF('Gross Rev Wrksht'!AF21="","",'Gross Rev Wrksht'!AF21)</f>
        <v/>
      </c>
      <c r="O34" s="771"/>
    </row>
    <row r="35" spans="1:18" ht="45" customHeight="1" x14ac:dyDescent="0.3">
      <c r="A35" s="79">
        <v>20</v>
      </c>
      <c r="B35" s="778" t="s">
        <v>3730</v>
      </c>
      <c r="C35" s="778"/>
      <c r="D35" s="778"/>
      <c r="E35" s="778"/>
      <c r="F35" s="778"/>
      <c r="G35" s="778"/>
      <c r="H35" s="778"/>
      <c r="I35" s="778"/>
      <c r="J35" s="778"/>
      <c r="K35" s="778"/>
      <c r="L35" s="778"/>
      <c r="M35" s="779"/>
      <c r="N35" s="770" t="str">
        <f>IF('Gross Rev Wrksht'!AF22="","",'Gross Rev Wrksht'!AF22)</f>
        <v/>
      </c>
      <c r="O35" s="771"/>
    </row>
    <row r="36" spans="1:18" ht="34.200000000000003" customHeight="1" x14ac:dyDescent="0.3">
      <c r="A36" s="79">
        <v>21</v>
      </c>
      <c r="B36" s="778" t="s">
        <v>3725</v>
      </c>
      <c r="C36" s="778"/>
      <c r="D36" s="778"/>
      <c r="E36" s="778"/>
      <c r="F36" s="778"/>
      <c r="G36" s="778"/>
      <c r="H36" s="778"/>
      <c r="I36" s="778"/>
      <c r="J36" s="778"/>
      <c r="K36" s="778"/>
      <c r="L36" s="778"/>
      <c r="M36" s="779"/>
      <c r="N36" s="770" t="str">
        <f>IF('Gross Rev Wrksht'!AF23="","",'Gross Rev Wrksht'!AF23)</f>
        <v/>
      </c>
      <c r="O36" s="771"/>
    </row>
    <row r="37" spans="1:18" ht="46.2" customHeight="1" x14ac:dyDescent="0.3">
      <c r="A37" s="79">
        <v>22</v>
      </c>
      <c r="B37" s="776" t="s">
        <v>3731</v>
      </c>
      <c r="C37" s="776"/>
      <c r="D37" s="776"/>
      <c r="E37" s="776"/>
      <c r="F37" s="776"/>
      <c r="G37" s="776"/>
      <c r="H37" s="776"/>
      <c r="I37" s="776"/>
      <c r="J37" s="776"/>
      <c r="K37" s="776"/>
      <c r="L37" s="776"/>
      <c r="M37" s="777"/>
      <c r="N37" s="770" t="str">
        <f>IF('Gross Rev Wrksht'!AF24="","",'Gross Rev Wrksht'!AF24)</f>
        <v/>
      </c>
      <c r="O37" s="771"/>
    </row>
    <row r="38" spans="1:18" ht="26.4" customHeight="1" x14ac:dyDescent="0.3">
      <c r="A38" s="79">
        <v>23</v>
      </c>
      <c r="B38" s="776" t="s">
        <v>3727</v>
      </c>
      <c r="C38" s="776"/>
      <c r="D38" s="776"/>
      <c r="E38" s="776"/>
      <c r="F38" s="776"/>
      <c r="G38" s="776"/>
      <c r="H38" s="776"/>
      <c r="I38" s="776"/>
      <c r="J38" s="776"/>
      <c r="K38" s="776"/>
      <c r="L38" s="776"/>
      <c r="M38" s="777"/>
      <c r="N38" s="770" t="str">
        <f>IF('Gross Rev Wrksht'!AF25="","",'Gross Rev Wrksht'!AF25)</f>
        <v/>
      </c>
      <c r="O38" s="771"/>
      <c r="R38" s="1">
        <v>4</v>
      </c>
    </row>
    <row r="39" spans="1:18" ht="13.95" customHeight="1" x14ac:dyDescent="0.25">
      <c r="A39" s="325">
        <v>24</v>
      </c>
      <c r="B39" s="619" t="s">
        <v>3703</v>
      </c>
      <c r="C39" s="619"/>
      <c r="D39" s="619"/>
      <c r="E39" s="619"/>
      <c r="F39" s="619"/>
      <c r="G39" s="619"/>
      <c r="H39" s="619"/>
      <c r="I39" s="619"/>
      <c r="J39" s="619"/>
      <c r="K39" s="619"/>
      <c r="L39" s="619"/>
      <c r="M39" s="620"/>
      <c r="N39" s="731" t="str">
        <f>IF(AND(N32="",N33="",N34="",N35="",N36="",N37="",N38=""),"",SUM(N32:O38))</f>
        <v/>
      </c>
      <c r="O39" s="736"/>
    </row>
    <row r="40" spans="1:18" ht="13.95" customHeight="1" x14ac:dyDescent="0.25">
      <c r="A40" s="759" t="s">
        <v>3773</v>
      </c>
      <c r="B40" s="760"/>
      <c r="C40" s="760"/>
      <c r="D40" s="760"/>
      <c r="E40" s="761"/>
      <c r="F40" s="749" t="s">
        <v>3732</v>
      </c>
      <c r="G40" s="750"/>
      <c r="H40" s="750"/>
      <c r="I40" s="750"/>
      <c r="J40" s="750"/>
      <c r="K40" s="750"/>
      <c r="L40" s="750"/>
      <c r="M40" s="751"/>
      <c r="N40" s="752" t="s">
        <v>3719</v>
      </c>
      <c r="O40" s="753"/>
    </row>
    <row r="41" spans="1:18" ht="13.95" customHeight="1" x14ac:dyDescent="0.25">
      <c r="A41" s="754" t="str">
        <f>"Page 3 of "&amp;$R$3</f>
        <v>Page 3 of 4</v>
      </c>
      <c r="B41" s="755"/>
      <c r="C41" s="755"/>
      <c r="D41" s="755"/>
      <c r="E41" s="756"/>
      <c r="F41" s="754" t="str">
        <f>IF(K3="","",K3)</f>
        <v/>
      </c>
      <c r="G41" s="755"/>
      <c r="H41" s="755"/>
      <c r="I41" s="755"/>
      <c r="J41" s="755"/>
      <c r="K41" s="755"/>
      <c r="L41" s="755"/>
      <c r="M41" s="756"/>
      <c r="N41" s="757"/>
      <c r="O41" s="758"/>
    </row>
    <row r="42" spans="1:18" ht="13.2" customHeight="1" x14ac:dyDescent="0.3">
      <c r="A42" s="737" t="s">
        <v>3768</v>
      </c>
      <c r="B42" s="737"/>
      <c r="C42" s="737"/>
      <c r="D42" s="737"/>
      <c r="E42" s="737"/>
      <c r="F42" s="737"/>
      <c r="G42" s="624"/>
      <c r="H42" s="624"/>
      <c r="I42" s="624"/>
      <c r="J42" s="624"/>
      <c r="K42" s="624"/>
      <c r="L42" s="624"/>
      <c r="M42" s="624"/>
      <c r="N42" s="624"/>
      <c r="O42" s="624"/>
    </row>
    <row r="43" spans="1:18" ht="13.95" customHeight="1" x14ac:dyDescent="0.3">
      <c r="A43" s="738" t="s">
        <v>3733</v>
      </c>
      <c r="B43" s="739"/>
      <c r="C43" s="739"/>
      <c r="D43" s="739"/>
      <c r="E43" s="739"/>
      <c r="F43" s="739"/>
      <c r="G43" s="739"/>
      <c r="H43" s="739"/>
      <c r="I43" s="739"/>
      <c r="J43" s="739"/>
      <c r="K43" s="739"/>
      <c r="L43" s="739"/>
      <c r="M43" s="740"/>
      <c r="N43" s="738" t="s">
        <v>3734</v>
      </c>
      <c r="O43" s="740"/>
    </row>
    <row r="44" spans="1:18" ht="13.2" customHeight="1" x14ac:dyDescent="0.25">
      <c r="A44" s="733" t="str">
        <f>IF(OR('521A_entry'!L149="",'521A_entry'!L149=0),"",'521A_entry'!L149)</f>
        <v/>
      </c>
      <c r="B44" s="734"/>
      <c r="C44" s="734"/>
      <c r="D44" s="734"/>
      <c r="E44" s="734"/>
      <c r="F44" s="734"/>
      <c r="G44" s="734"/>
      <c r="H44" s="734"/>
      <c r="I44" s="734"/>
      <c r="J44" s="734"/>
      <c r="K44" s="734"/>
      <c r="L44" s="734"/>
      <c r="M44" s="735"/>
      <c r="N44" s="731" t="str">
        <f>IF(OR('521A_entry'!M149="",'521A_entry'!M149=0),"",'521A_entry'!M149)</f>
        <v/>
      </c>
      <c r="O44" s="736"/>
    </row>
    <row r="45" spans="1:18" ht="13.95" customHeight="1" x14ac:dyDescent="0.25">
      <c r="A45" s="733" t="str">
        <f>IF(OR('521A_entry'!L150="",'521A_entry'!L150=0),"",'521A_entry'!L150)</f>
        <v/>
      </c>
      <c r="B45" s="734"/>
      <c r="C45" s="734"/>
      <c r="D45" s="734"/>
      <c r="E45" s="734"/>
      <c r="F45" s="734"/>
      <c r="G45" s="734"/>
      <c r="H45" s="734"/>
      <c r="I45" s="734"/>
      <c r="J45" s="734"/>
      <c r="K45" s="734"/>
      <c r="L45" s="734"/>
      <c r="M45" s="735"/>
      <c r="N45" s="731" t="str">
        <f>IF(OR('521A_entry'!M150="",'521A_entry'!M150=0),"",'521A_entry'!M150)</f>
        <v/>
      </c>
      <c r="O45" s="736"/>
    </row>
    <row r="46" spans="1:18" ht="13.2" customHeight="1" x14ac:dyDescent="0.25">
      <c r="A46" s="733" t="str">
        <f>IF(OR('521A_entry'!L151="",'521A_entry'!L151=0),"",'521A_entry'!L151)</f>
        <v/>
      </c>
      <c r="B46" s="734"/>
      <c r="C46" s="734"/>
      <c r="D46" s="734"/>
      <c r="E46" s="734"/>
      <c r="F46" s="734"/>
      <c r="G46" s="734"/>
      <c r="H46" s="734"/>
      <c r="I46" s="734"/>
      <c r="J46" s="734"/>
      <c r="K46" s="734"/>
      <c r="L46" s="734"/>
      <c r="M46" s="735"/>
      <c r="N46" s="731" t="str">
        <f>IF(OR('521A_entry'!M151="",'521A_entry'!M151=0),"",'521A_entry'!M151)</f>
        <v/>
      </c>
      <c r="O46" s="736"/>
    </row>
    <row r="47" spans="1:18" ht="13.95" customHeight="1" x14ac:dyDescent="0.25">
      <c r="A47" s="733" t="str">
        <f>IF(OR('521A_entry'!L152="",'521A_entry'!L152=0),"",'521A_entry'!L152)</f>
        <v/>
      </c>
      <c r="B47" s="734"/>
      <c r="C47" s="734"/>
      <c r="D47" s="734"/>
      <c r="E47" s="734"/>
      <c r="F47" s="734"/>
      <c r="G47" s="734"/>
      <c r="H47" s="734"/>
      <c r="I47" s="734"/>
      <c r="J47" s="734"/>
      <c r="K47" s="734"/>
      <c r="L47" s="734"/>
      <c r="M47" s="735"/>
      <c r="N47" s="731" t="str">
        <f>IF(OR('521A_entry'!M152="",'521A_entry'!M152=0),"",'521A_entry'!M152)</f>
        <v/>
      </c>
      <c r="O47" s="736"/>
    </row>
    <row r="48" spans="1:18" ht="13.2" customHeight="1" x14ac:dyDescent="0.25">
      <c r="A48" s="733" t="str">
        <f>IF(OR('521A_entry'!L153="",'521A_entry'!L153=0),"",'521A_entry'!L153)</f>
        <v/>
      </c>
      <c r="B48" s="734"/>
      <c r="C48" s="734"/>
      <c r="D48" s="734"/>
      <c r="E48" s="734"/>
      <c r="F48" s="734"/>
      <c r="G48" s="734"/>
      <c r="H48" s="734"/>
      <c r="I48" s="734"/>
      <c r="J48" s="734"/>
      <c r="K48" s="734"/>
      <c r="L48" s="734"/>
      <c r="M48" s="735"/>
      <c r="N48" s="731" t="str">
        <f>IF(OR('521A_entry'!M153="",'521A_entry'!M153=0),"",'521A_entry'!M153)</f>
        <v/>
      </c>
      <c r="O48" s="736"/>
    </row>
    <row r="49" spans="1:15" ht="13.95" customHeight="1" x14ac:dyDescent="0.25">
      <c r="A49" s="745" t="s">
        <v>3735</v>
      </c>
      <c r="B49" s="729"/>
      <c r="C49" s="729"/>
      <c r="D49" s="729"/>
      <c r="E49" s="729"/>
      <c r="F49" s="729"/>
      <c r="G49" s="729"/>
      <c r="H49" s="729"/>
      <c r="I49" s="729"/>
      <c r="J49" s="729"/>
      <c r="K49" s="729"/>
      <c r="L49" s="729"/>
      <c r="M49" s="730"/>
      <c r="N49" s="731">
        <f>IF($Q$6='521A_entry'!$A$146,'521A_entry'!M251,IF($Q$6='521A_entry'!$A$255,'521A_entry'!M360,""))</f>
        <v>0</v>
      </c>
      <c r="O49" s="732"/>
    </row>
    <row r="50" spans="1:15" ht="22.2" customHeight="1" x14ac:dyDescent="0.3">
      <c r="A50" s="737" t="s">
        <v>3757</v>
      </c>
      <c r="B50" s="737"/>
      <c r="C50" s="737"/>
      <c r="D50" s="737"/>
      <c r="E50" s="737"/>
      <c r="F50" s="737"/>
      <c r="G50" s="624"/>
      <c r="H50" s="624"/>
      <c r="I50" s="624"/>
      <c r="J50" s="624"/>
      <c r="K50" s="624"/>
      <c r="L50" s="624"/>
      <c r="M50" s="624"/>
      <c r="N50" s="624"/>
      <c r="O50" s="624"/>
    </row>
    <row r="51" spans="1:15" ht="22.2" customHeight="1" x14ac:dyDescent="0.3">
      <c r="A51" s="738" t="s">
        <v>3736</v>
      </c>
      <c r="B51" s="746"/>
      <c r="C51" s="746"/>
      <c r="D51" s="746"/>
      <c r="E51" s="746"/>
      <c r="F51" s="746"/>
      <c r="G51" s="730"/>
      <c r="H51" s="747" t="s">
        <v>3099</v>
      </c>
      <c r="I51" s="748"/>
      <c r="J51" s="326" t="s">
        <v>3737</v>
      </c>
      <c r="K51" s="35" t="s">
        <v>3100</v>
      </c>
      <c r="L51" s="728" t="s">
        <v>3101</v>
      </c>
      <c r="M51" s="730"/>
      <c r="N51" s="738" t="s">
        <v>3738</v>
      </c>
      <c r="O51" s="730"/>
    </row>
    <row r="52" spans="1:15" ht="13.2" customHeight="1" x14ac:dyDescent="0.25">
      <c r="A52" s="733" t="str">
        <f>IF(OR('521A_entry'!C149="",'521A_entry'!C149=0),"",'521A_entry'!C149)</f>
        <v/>
      </c>
      <c r="B52" s="734"/>
      <c r="C52" s="734"/>
      <c r="D52" s="734"/>
      <c r="E52" s="734"/>
      <c r="F52" s="734"/>
      <c r="G52" s="735"/>
      <c r="H52" s="741" t="str">
        <f>IF(OR('521A_entry'!D149="",'521A_entry'!D149=0),"",'521A_entry'!D149)</f>
        <v/>
      </c>
      <c r="I52" s="742"/>
      <c r="J52" s="144" t="str">
        <f>IF(OR('521A_entry'!E149="",'521A_entry'!E149=0),"",'521A_entry'!E149)</f>
        <v/>
      </c>
      <c r="K52" s="145" t="str">
        <f>IF(OR('521A_entry'!F149="",'521A_entry'!F149=0),"",'521A_entry'!F149)</f>
        <v/>
      </c>
      <c r="L52" s="743" t="str">
        <f>IF(OR('521A_entry'!G149="",'521A_entry'!G149=0),"",'521A_entry'!G149)</f>
        <v/>
      </c>
      <c r="M52" s="744"/>
      <c r="N52" s="731" t="str">
        <f>IF(OR('521A_entry'!H149="",'521A_entry'!H149=0),"",'521A_entry'!H149)</f>
        <v/>
      </c>
      <c r="O52" s="736"/>
    </row>
    <row r="53" spans="1:15" ht="13.95" customHeight="1" x14ac:dyDescent="0.25">
      <c r="A53" s="733" t="str">
        <f>IF(OR('521A_entry'!C150="",'521A_entry'!C150=0),"",'521A_entry'!C150)</f>
        <v/>
      </c>
      <c r="B53" s="734"/>
      <c r="C53" s="734"/>
      <c r="D53" s="734"/>
      <c r="E53" s="734"/>
      <c r="F53" s="734"/>
      <c r="G53" s="735"/>
      <c r="H53" s="741" t="str">
        <f>IF(OR('521A_entry'!D150="",'521A_entry'!D150=0),"",'521A_entry'!D150)</f>
        <v/>
      </c>
      <c r="I53" s="742"/>
      <c r="J53" s="316" t="str">
        <f>IF(OR('521A_entry'!E150="",'521A_entry'!E150=0),"",'521A_entry'!E150)</f>
        <v/>
      </c>
      <c r="K53" s="145" t="str">
        <f>IF(OR('521A_entry'!F150="",'521A_entry'!F150=0),"",'521A_entry'!F150)</f>
        <v/>
      </c>
      <c r="L53" s="743" t="str">
        <f>IF(OR('521A_entry'!G150="",'521A_entry'!G150=0),"",'521A_entry'!G150)</f>
        <v/>
      </c>
      <c r="M53" s="744"/>
      <c r="N53" s="731" t="str">
        <f>IF(OR('521A_entry'!H150="",'521A_entry'!H150=0),"",'521A_entry'!H150)</f>
        <v/>
      </c>
      <c r="O53" s="736"/>
    </row>
    <row r="54" spans="1:15" ht="13.2" customHeight="1" x14ac:dyDescent="0.25">
      <c r="A54" s="733" t="str">
        <f>IF(OR('521A_entry'!C151="",'521A_entry'!C151=0),"",'521A_entry'!C151)</f>
        <v/>
      </c>
      <c r="B54" s="734"/>
      <c r="C54" s="734"/>
      <c r="D54" s="734"/>
      <c r="E54" s="734"/>
      <c r="F54" s="734"/>
      <c r="G54" s="735"/>
      <c r="H54" s="741" t="str">
        <f>IF(OR('521A_entry'!D151="",'521A_entry'!D151=0),"",'521A_entry'!D151)</f>
        <v/>
      </c>
      <c r="I54" s="742"/>
      <c r="J54" s="316" t="str">
        <f>IF(OR('521A_entry'!E151="",'521A_entry'!E151=0),"",'521A_entry'!E151)</f>
        <v/>
      </c>
      <c r="K54" s="145" t="str">
        <f>IF(OR('521A_entry'!F151="",'521A_entry'!F151=0),"",'521A_entry'!F151)</f>
        <v/>
      </c>
      <c r="L54" s="743" t="str">
        <f>IF(OR('521A_entry'!G151="",'521A_entry'!G151=0),"",'521A_entry'!G151)</f>
        <v/>
      </c>
      <c r="M54" s="744"/>
      <c r="N54" s="731" t="str">
        <f>IF(OR('521A_entry'!H151="",'521A_entry'!H151=0),"",'521A_entry'!H151)</f>
        <v/>
      </c>
      <c r="O54" s="736"/>
    </row>
    <row r="55" spans="1:15" ht="13.95" customHeight="1" x14ac:dyDescent="0.25">
      <c r="A55" s="733" t="str">
        <f>IF(OR('521A_entry'!C152="",'521A_entry'!C152=0),"",'521A_entry'!C152)</f>
        <v/>
      </c>
      <c r="B55" s="734"/>
      <c r="C55" s="734"/>
      <c r="D55" s="734"/>
      <c r="E55" s="734"/>
      <c r="F55" s="734"/>
      <c r="G55" s="735"/>
      <c r="H55" s="741" t="str">
        <f>IF(OR('521A_entry'!D152="",'521A_entry'!D152=0),"",'521A_entry'!D152)</f>
        <v/>
      </c>
      <c r="I55" s="742"/>
      <c r="J55" s="316" t="str">
        <f>IF(OR('521A_entry'!E152="",'521A_entry'!E152=0),"",'521A_entry'!E152)</f>
        <v/>
      </c>
      <c r="K55" s="145" t="str">
        <f>IF(OR('521A_entry'!F152="",'521A_entry'!F152=0),"",'521A_entry'!F152)</f>
        <v/>
      </c>
      <c r="L55" s="743" t="str">
        <f>IF(OR('521A_entry'!G152="",'521A_entry'!G152=0),"",'521A_entry'!G152)</f>
        <v/>
      </c>
      <c r="M55" s="744"/>
      <c r="N55" s="731" t="str">
        <f>IF(OR('521A_entry'!H152="",'521A_entry'!H152=0),"",'521A_entry'!H152)</f>
        <v/>
      </c>
      <c r="O55" s="736"/>
    </row>
    <row r="56" spans="1:15" ht="13.2" customHeight="1" x14ac:dyDescent="0.25">
      <c r="A56" s="733" t="str">
        <f>IF(OR('521A_entry'!C153="",'521A_entry'!C153=0),"",'521A_entry'!C153)</f>
        <v/>
      </c>
      <c r="B56" s="734"/>
      <c r="C56" s="734"/>
      <c r="D56" s="734"/>
      <c r="E56" s="734"/>
      <c r="F56" s="734"/>
      <c r="G56" s="735"/>
      <c r="H56" s="741" t="str">
        <f>IF(OR('521A_entry'!D153="",'521A_entry'!D153=0),"",'521A_entry'!D153)</f>
        <v/>
      </c>
      <c r="I56" s="742"/>
      <c r="J56" s="316" t="str">
        <f>IF(OR('521A_entry'!E153="",'521A_entry'!E153=0),"",'521A_entry'!E153)</f>
        <v/>
      </c>
      <c r="K56" s="145" t="str">
        <f>IF(OR('521A_entry'!F153="",'521A_entry'!F153=0),"",'521A_entry'!F153)</f>
        <v/>
      </c>
      <c r="L56" s="743" t="str">
        <f>IF(OR('521A_entry'!G153="",'521A_entry'!G153=0),"",'521A_entry'!G153)</f>
        <v/>
      </c>
      <c r="M56" s="744"/>
      <c r="N56" s="731" t="str">
        <f>IF(OR('521A_entry'!H153="",'521A_entry'!H153=0),"",'521A_entry'!H153)</f>
        <v/>
      </c>
      <c r="O56" s="736"/>
    </row>
    <row r="57" spans="1:15" ht="13.2" customHeight="1" x14ac:dyDescent="0.25">
      <c r="A57" s="733" t="str">
        <f>IF(OR('521A_entry'!C154="",'521A_entry'!C154=0),"",'521A_entry'!C154)</f>
        <v/>
      </c>
      <c r="B57" s="734"/>
      <c r="C57" s="734"/>
      <c r="D57" s="734"/>
      <c r="E57" s="734"/>
      <c r="F57" s="734"/>
      <c r="G57" s="735"/>
      <c r="H57" s="741" t="str">
        <f>IF(OR('521A_entry'!D154="",'521A_entry'!D154=0),"",'521A_entry'!D154)</f>
        <v/>
      </c>
      <c r="I57" s="742"/>
      <c r="J57" s="316" t="str">
        <f>IF(OR('521A_entry'!E154="",'521A_entry'!E154=0),"",'521A_entry'!E154)</f>
        <v/>
      </c>
      <c r="K57" s="145" t="str">
        <f>IF(OR('521A_entry'!F154="",'521A_entry'!F154=0),"",'521A_entry'!F154)</f>
        <v/>
      </c>
      <c r="L57" s="743" t="str">
        <f>IF(OR('521A_entry'!G154="",'521A_entry'!G154=0),"",'521A_entry'!G154)</f>
        <v/>
      </c>
      <c r="M57" s="744"/>
      <c r="N57" s="731" t="str">
        <f>IF(OR('521A_entry'!H154="",'521A_entry'!H154=0),"",'521A_entry'!H154)</f>
        <v/>
      </c>
      <c r="O57" s="736"/>
    </row>
    <row r="58" spans="1:15" ht="13.95" customHeight="1" x14ac:dyDescent="0.25">
      <c r="A58" s="733" t="str">
        <f>IF(OR('521A_entry'!C155="",'521A_entry'!C155=0),"",'521A_entry'!C155)</f>
        <v/>
      </c>
      <c r="B58" s="734"/>
      <c r="C58" s="734"/>
      <c r="D58" s="734"/>
      <c r="E58" s="734"/>
      <c r="F58" s="734"/>
      <c r="G58" s="735"/>
      <c r="H58" s="741" t="str">
        <f>IF(OR('521A_entry'!D155="",'521A_entry'!D155=0),"",'521A_entry'!D155)</f>
        <v/>
      </c>
      <c r="I58" s="742"/>
      <c r="J58" s="316" t="str">
        <f>IF(OR('521A_entry'!E155="",'521A_entry'!E155=0),"",'521A_entry'!E155)</f>
        <v/>
      </c>
      <c r="K58" s="145" t="str">
        <f>IF(OR('521A_entry'!F155="",'521A_entry'!F155=0),"",'521A_entry'!F155)</f>
        <v/>
      </c>
      <c r="L58" s="743" t="str">
        <f>IF(OR('521A_entry'!G155="",'521A_entry'!G155=0),"",'521A_entry'!G155)</f>
        <v/>
      </c>
      <c r="M58" s="744"/>
      <c r="N58" s="731" t="str">
        <f>IF(OR('521A_entry'!H155="",'521A_entry'!H155=0),"",'521A_entry'!H155)</f>
        <v/>
      </c>
      <c r="O58" s="736"/>
    </row>
    <row r="59" spans="1:15" ht="13.2" customHeight="1" x14ac:dyDescent="0.25">
      <c r="A59" s="733" t="str">
        <f>IF(OR('521A_entry'!C156="",'521A_entry'!C156=0),"",'521A_entry'!C156)</f>
        <v/>
      </c>
      <c r="B59" s="734"/>
      <c r="C59" s="734"/>
      <c r="D59" s="734"/>
      <c r="E59" s="734"/>
      <c r="F59" s="734"/>
      <c r="G59" s="735"/>
      <c r="H59" s="741" t="str">
        <f>IF(OR('521A_entry'!D156="",'521A_entry'!D156=0),"",'521A_entry'!D156)</f>
        <v/>
      </c>
      <c r="I59" s="742"/>
      <c r="J59" s="316" t="str">
        <f>IF(OR('521A_entry'!E156="",'521A_entry'!E156=0),"",'521A_entry'!E156)</f>
        <v/>
      </c>
      <c r="K59" s="145" t="str">
        <f>IF(OR('521A_entry'!F156="",'521A_entry'!F156=0),"",'521A_entry'!F156)</f>
        <v/>
      </c>
      <c r="L59" s="743" t="str">
        <f>IF(OR('521A_entry'!G156="",'521A_entry'!G156=0),"",'521A_entry'!G156)</f>
        <v/>
      </c>
      <c r="M59" s="744"/>
      <c r="N59" s="731" t="str">
        <f>IF(OR('521A_entry'!H156="",'521A_entry'!H156=0),"",'521A_entry'!H156)</f>
        <v/>
      </c>
      <c r="O59" s="736"/>
    </row>
    <row r="60" spans="1:15" ht="13.95" customHeight="1" x14ac:dyDescent="0.25">
      <c r="A60" s="733" t="str">
        <f>IF(OR('521A_entry'!C157="",'521A_entry'!C157=0),"",'521A_entry'!C157)</f>
        <v/>
      </c>
      <c r="B60" s="734"/>
      <c r="C60" s="734"/>
      <c r="D60" s="734"/>
      <c r="E60" s="734"/>
      <c r="F60" s="734"/>
      <c r="G60" s="735"/>
      <c r="H60" s="741" t="str">
        <f>IF(OR('521A_entry'!D157="",'521A_entry'!D157=0),"",'521A_entry'!D157)</f>
        <v/>
      </c>
      <c r="I60" s="742"/>
      <c r="J60" s="316" t="str">
        <f>IF(OR('521A_entry'!E157="",'521A_entry'!E157=0),"",'521A_entry'!E157)</f>
        <v/>
      </c>
      <c r="K60" s="145" t="str">
        <f>IF(OR('521A_entry'!F157="",'521A_entry'!F157=0),"",'521A_entry'!F157)</f>
        <v/>
      </c>
      <c r="L60" s="743" t="str">
        <f>IF(OR('521A_entry'!G157="",'521A_entry'!G157=0),"",'521A_entry'!G157)</f>
        <v/>
      </c>
      <c r="M60" s="744"/>
      <c r="N60" s="731" t="str">
        <f>IF(OR('521A_entry'!H157="",'521A_entry'!H157=0),"",'521A_entry'!H157)</f>
        <v/>
      </c>
      <c r="O60" s="736"/>
    </row>
    <row r="61" spans="1:15" ht="13.2" customHeight="1" x14ac:dyDescent="0.25">
      <c r="A61" s="733" t="str">
        <f>IF(OR('521A_entry'!C158="",'521A_entry'!C158=0),"",'521A_entry'!C158)</f>
        <v/>
      </c>
      <c r="B61" s="734"/>
      <c r="C61" s="734"/>
      <c r="D61" s="734"/>
      <c r="E61" s="734"/>
      <c r="F61" s="734"/>
      <c r="G61" s="735"/>
      <c r="H61" s="741" t="str">
        <f>IF(OR('521A_entry'!D158="",'521A_entry'!D158=0),"",'521A_entry'!D158)</f>
        <v/>
      </c>
      <c r="I61" s="742"/>
      <c r="J61" s="316" t="str">
        <f>IF(OR('521A_entry'!E158="",'521A_entry'!E158=0),"",'521A_entry'!E158)</f>
        <v/>
      </c>
      <c r="K61" s="145" t="str">
        <f>IF(OR('521A_entry'!F158="",'521A_entry'!F158=0),"",'521A_entry'!F158)</f>
        <v/>
      </c>
      <c r="L61" s="743" t="str">
        <f>IF(OR('521A_entry'!G158="",'521A_entry'!G158=0),"",'521A_entry'!G158)</f>
        <v/>
      </c>
      <c r="M61" s="744"/>
      <c r="N61" s="731" t="str">
        <f>IF(OR('521A_entry'!H158="",'521A_entry'!H158=0),"",'521A_entry'!H158)</f>
        <v/>
      </c>
      <c r="O61" s="736"/>
    </row>
    <row r="62" spans="1:15" ht="13.95" customHeight="1" x14ac:dyDescent="0.25">
      <c r="A62" s="733" t="str">
        <f>IF(OR('521A_entry'!C159="",'521A_entry'!C159=0),"",'521A_entry'!C159)</f>
        <v/>
      </c>
      <c r="B62" s="734"/>
      <c r="C62" s="734"/>
      <c r="D62" s="734"/>
      <c r="E62" s="734"/>
      <c r="F62" s="734"/>
      <c r="G62" s="735"/>
      <c r="H62" s="741" t="str">
        <f>IF(OR('521A_entry'!D159="",'521A_entry'!D159=0),"",'521A_entry'!D159)</f>
        <v/>
      </c>
      <c r="I62" s="742"/>
      <c r="J62" s="316" t="str">
        <f>IF(OR('521A_entry'!E159="",'521A_entry'!E159=0),"",'521A_entry'!E159)</f>
        <v/>
      </c>
      <c r="K62" s="145" t="str">
        <f>IF(OR('521A_entry'!F159="",'521A_entry'!F159=0),"",'521A_entry'!F159)</f>
        <v/>
      </c>
      <c r="L62" s="743" t="str">
        <f>IF(OR('521A_entry'!G159="",'521A_entry'!G159=0),"",'521A_entry'!G159)</f>
        <v/>
      </c>
      <c r="M62" s="744"/>
      <c r="N62" s="731" t="str">
        <f>IF(OR('521A_entry'!H159="",'521A_entry'!H159=0),"",'521A_entry'!H159)</f>
        <v/>
      </c>
      <c r="O62" s="736"/>
    </row>
    <row r="63" spans="1:15" ht="13.2" customHeight="1" x14ac:dyDescent="0.25">
      <c r="A63" s="733" t="str">
        <f>IF(OR('521A_entry'!C160="",'521A_entry'!C160=0),"",'521A_entry'!C160)</f>
        <v/>
      </c>
      <c r="B63" s="734"/>
      <c r="C63" s="734"/>
      <c r="D63" s="734"/>
      <c r="E63" s="734"/>
      <c r="F63" s="734"/>
      <c r="G63" s="735"/>
      <c r="H63" s="741" t="str">
        <f>IF(OR('521A_entry'!D160="",'521A_entry'!D160=0),"",'521A_entry'!D160)</f>
        <v/>
      </c>
      <c r="I63" s="742"/>
      <c r="J63" s="316" t="str">
        <f>IF(OR('521A_entry'!E160="",'521A_entry'!E160=0),"",'521A_entry'!E160)</f>
        <v/>
      </c>
      <c r="K63" s="145" t="str">
        <f>IF(OR('521A_entry'!F160="",'521A_entry'!F160=0),"",'521A_entry'!F160)</f>
        <v/>
      </c>
      <c r="L63" s="743" t="str">
        <f>IF(OR('521A_entry'!G160="",'521A_entry'!G160=0),"",'521A_entry'!G160)</f>
        <v/>
      </c>
      <c r="M63" s="744"/>
      <c r="N63" s="731" t="str">
        <f>IF(OR('521A_entry'!H160="",'521A_entry'!H160=0),"",'521A_entry'!H160)</f>
        <v/>
      </c>
      <c r="O63" s="736"/>
    </row>
    <row r="64" spans="1:15" ht="13.95" customHeight="1" x14ac:dyDescent="0.25">
      <c r="A64" s="733" t="str">
        <f>IF(OR('521A_entry'!C161="",'521A_entry'!C161=0),"",'521A_entry'!C161)</f>
        <v/>
      </c>
      <c r="B64" s="734"/>
      <c r="C64" s="734"/>
      <c r="D64" s="734"/>
      <c r="E64" s="734"/>
      <c r="F64" s="734"/>
      <c r="G64" s="735"/>
      <c r="H64" s="741" t="str">
        <f>IF(OR('521A_entry'!D161="",'521A_entry'!D161=0),"",'521A_entry'!D161)</f>
        <v/>
      </c>
      <c r="I64" s="742"/>
      <c r="J64" s="316" t="str">
        <f>IF(OR('521A_entry'!E161="",'521A_entry'!E161=0),"",'521A_entry'!E161)</f>
        <v/>
      </c>
      <c r="K64" s="145" t="str">
        <f>IF(OR('521A_entry'!F161="",'521A_entry'!F161=0),"",'521A_entry'!F161)</f>
        <v/>
      </c>
      <c r="L64" s="743" t="str">
        <f>IF(OR('521A_entry'!G161="",'521A_entry'!G161=0),"",'521A_entry'!G161)</f>
        <v/>
      </c>
      <c r="M64" s="744"/>
      <c r="N64" s="731" t="str">
        <f>IF(OR('521A_entry'!H161="",'521A_entry'!H161=0),"",'521A_entry'!H161)</f>
        <v/>
      </c>
      <c r="O64" s="736"/>
    </row>
    <row r="65" spans="1:15" ht="13.2" customHeight="1" x14ac:dyDescent="0.25">
      <c r="A65" s="733" t="str">
        <f>IF(OR('521A_entry'!C162="",'521A_entry'!C162=0),"",'521A_entry'!C162)</f>
        <v/>
      </c>
      <c r="B65" s="734"/>
      <c r="C65" s="734"/>
      <c r="D65" s="734"/>
      <c r="E65" s="734"/>
      <c r="F65" s="734"/>
      <c r="G65" s="735"/>
      <c r="H65" s="741" t="str">
        <f>IF(OR('521A_entry'!D162="",'521A_entry'!D162=0),"",'521A_entry'!D162)</f>
        <v/>
      </c>
      <c r="I65" s="742"/>
      <c r="J65" s="316" t="str">
        <f>IF(OR('521A_entry'!E162="",'521A_entry'!E162=0),"",'521A_entry'!E162)</f>
        <v/>
      </c>
      <c r="K65" s="145" t="str">
        <f>IF(OR('521A_entry'!F162="",'521A_entry'!F162=0),"",'521A_entry'!F162)</f>
        <v/>
      </c>
      <c r="L65" s="743" t="str">
        <f>IF(OR('521A_entry'!G162="",'521A_entry'!G162=0),"",'521A_entry'!G162)</f>
        <v/>
      </c>
      <c r="M65" s="744"/>
      <c r="N65" s="731" t="str">
        <f>IF(OR('521A_entry'!H162="",'521A_entry'!H162=0),"",'521A_entry'!H162)</f>
        <v/>
      </c>
      <c r="O65" s="736"/>
    </row>
    <row r="66" spans="1:15" ht="13.95" customHeight="1" x14ac:dyDescent="0.25">
      <c r="A66" s="733" t="str">
        <f>IF(OR('521A_entry'!C163="",'521A_entry'!C163=0),"",'521A_entry'!C163)</f>
        <v/>
      </c>
      <c r="B66" s="734"/>
      <c r="C66" s="734"/>
      <c r="D66" s="734"/>
      <c r="E66" s="734"/>
      <c r="F66" s="734"/>
      <c r="G66" s="735"/>
      <c r="H66" s="741" t="str">
        <f>IF(OR('521A_entry'!D163="",'521A_entry'!D163=0),"",'521A_entry'!D163)</f>
        <v/>
      </c>
      <c r="I66" s="742"/>
      <c r="J66" s="316" t="str">
        <f>IF(OR('521A_entry'!E163="",'521A_entry'!E163=0),"",'521A_entry'!E163)</f>
        <v/>
      </c>
      <c r="K66" s="145" t="str">
        <f>IF(OR('521A_entry'!F163="",'521A_entry'!F163=0),"",'521A_entry'!F163)</f>
        <v/>
      </c>
      <c r="L66" s="743" t="str">
        <f>IF(OR('521A_entry'!G163="",'521A_entry'!G163=0),"",'521A_entry'!G163)</f>
        <v/>
      </c>
      <c r="M66" s="744"/>
      <c r="N66" s="731" t="str">
        <f>IF(OR('521A_entry'!H163="",'521A_entry'!H163=0),"",'521A_entry'!H163)</f>
        <v/>
      </c>
      <c r="O66" s="736"/>
    </row>
    <row r="67" spans="1:15" ht="13.2" customHeight="1" x14ac:dyDescent="0.25">
      <c r="A67" s="733" t="str">
        <f>IF(OR('521A_entry'!C164="",'521A_entry'!C164=0),"",'521A_entry'!C164)</f>
        <v/>
      </c>
      <c r="B67" s="734"/>
      <c r="C67" s="734"/>
      <c r="D67" s="734"/>
      <c r="E67" s="734"/>
      <c r="F67" s="734"/>
      <c r="G67" s="735"/>
      <c r="H67" s="741" t="str">
        <f>IF(OR('521A_entry'!D164="",'521A_entry'!D164=0),"",'521A_entry'!D164)</f>
        <v/>
      </c>
      <c r="I67" s="742"/>
      <c r="J67" s="316" t="str">
        <f>IF(OR('521A_entry'!E164="",'521A_entry'!E164=0),"",'521A_entry'!E164)</f>
        <v/>
      </c>
      <c r="K67" s="145" t="str">
        <f>IF(OR('521A_entry'!F164="",'521A_entry'!F164=0),"",'521A_entry'!F164)</f>
        <v/>
      </c>
      <c r="L67" s="743" t="str">
        <f>IF(OR('521A_entry'!G164="",'521A_entry'!G164=0),"",'521A_entry'!G164)</f>
        <v/>
      </c>
      <c r="M67" s="744"/>
      <c r="N67" s="731" t="str">
        <f>IF(OR('521A_entry'!H164="",'521A_entry'!H164=0),"",'521A_entry'!H164)</f>
        <v/>
      </c>
      <c r="O67" s="736"/>
    </row>
    <row r="68" spans="1:15" ht="13.2" customHeight="1" x14ac:dyDescent="0.25">
      <c r="A68" s="733" t="str">
        <f>IF(OR('521A_entry'!C165="",'521A_entry'!C165=0),"",'521A_entry'!C165)</f>
        <v/>
      </c>
      <c r="B68" s="734"/>
      <c r="C68" s="734"/>
      <c r="D68" s="734"/>
      <c r="E68" s="734"/>
      <c r="F68" s="734"/>
      <c r="G68" s="735"/>
      <c r="H68" s="741" t="str">
        <f>IF(OR('521A_entry'!D165="",'521A_entry'!D165=0),"",'521A_entry'!D165)</f>
        <v/>
      </c>
      <c r="I68" s="742"/>
      <c r="J68" s="316" t="str">
        <f>IF(OR('521A_entry'!E165="",'521A_entry'!E165=0),"",'521A_entry'!E165)</f>
        <v/>
      </c>
      <c r="K68" s="145" t="str">
        <f>IF(OR('521A_entry'!F165="",'521A_entry'!F165=0),"",'521A_entry'!F165)</f>
        <v/>
      </c>
      <c r="L68" s="743" t="str">
        <f>IF(OR('521A_entry'!G165="",'521A_entry'!G165=0),"",'521A_entry'!G165)</f>
        <v/>
      </c>
      <c r="M68" s="744"/>
      <c r="N68" s="731" t="str">
        <f>IF(OR('521A_entry'!H165="",'521A_entry'!H165=0),"",'521A_entry'!H165)</f>
        <v/>
      </c>
      <c r="O68" s="736"/>
    </row>
    <row r="69" spans="1:15" ht="13.95" customHeight="1" x14ac:dyDescent="0.25">
      <c r="A69" s="733" t="str">
        <f>IF(OR('521A_entry'!C166="",'521A_entry'!C166=0),"",'521A_entry'!C166)</f>
        <v/>
      </c>
      <c r="B69" s="734"/>
      <c r="C69" s="734"/>
      <c r="D69" s="734"/>
      <c r="E69" s="734"/>
      <c r="F69" s="734"/>
      <c r="G69" s="735"/>
      <c r="H69" s="741" t="str">
        <f>IF(OR('521A_entry'!D166="",'521A_entry'!D166=0),"",'521A_entry'!D166)</f>
        <v/>
      </c>
      <c r="I69" s="742"/>
      <c r="J69" s="316" t="str">
        <f>IF(OR('521A_entry'!E166="",'521A_entry'!E166=0),"",'521A_entry'!E166)</f>
        <v/>
      </c>
      <c r="K69" s="145" t="str">
        <f>IF(OR('521A_entry'!F166="",'521A_entry'!F166=0),"",'521A_entry'!F166)</f>
        <v/>
      </c>
      <c r="L69" s="743" t="str">
        <f>IF(OR('521A_entry'!G166="",'521A_entry'!G166=0),"",'521A_entry'!G166)</f>
        <v/>
      </c>
      <c r="M69" s="744"/>
      <c r="N69" s="731" t="str">
        <f>IF(OR('521A_entry'!H166="",'521A_entry'!H166=0),"",'521A_entry'!H166)</f>
        <v/>
      </c>
      <c r="O69" s="736"/>
    </row>
    <row r="70" spans="1:15" ht="13.2" customHeight="1" x14ac:dyDescent="0.25">
      <c r="A70" s="733" t="str">
        <f>IF(OR('521A_entry'!C167="",'521A_entry'!C167=0),"",'521A_entry'!C167)</f>
        <v/>
      </c>
      <c r="B70" s="734"/>
      <c r="C70" s="734"/>
      <c r="D70" s="734"/>
      <c r="E70" s="734"/>
      <c r="F70" s="734"/>
      <c r="G70" s="735"/>
      <c r="H70" s="741" t="str">
        <f>IF(OR('521A_entry'!D167="",'521A_entry'!D167=0),"",'521A_entry'!D167)</f>
        <v/>
      </c>
      <c r="I70" s="742"/>
      <c r="J70" s="316" t="str">
        <f>IF(OR('521A_entry'!E167="",'521A_entry'!E167=0),"",'521A_entry'!E167)</f>
        <v/>
      </c>
      <c r="K70" s="145" t="str">
        <f>IF(OR('521A_entry'!F167="",'521A_entry'!F167=0),"",'521A_entry'!F167)</f>
        <v/>
      </c>
      <c r="L70" s="743" t="str">
        <f>IF(OR('521A_entry'!G167="",'521A_entry'!G167=0),"",'521A_entry'!G167)</f>
        <v/>
      </c>
      <c r="M70" s="744"/>
      <c r="N70" s="731" t="str">
        <f>IF(OR('521A_entry'!H167="",'521A_entry'!H167=0),"",'521A_entry'!H167)</f>
        <v/>
      </c>
      <c r="O70" s="736"/>
    </row>
    <row r="71" spans="1:15" ht="13.95" customHeight="1" x14ac:dyDescent="0.25">
      <c r="A71" s="733" t="str">
        <f>IF(OR('521A_entry'!C168="",'521A_entry'!C168=0),"",'521A_entry'!C168)</f>
        <v/>
      </c>
      <c r="B71" s="734"/>
      <c r="C71" s="734"/>
      <c r="D71" s="734"/>
      <c r="E71" s="734"/>
      <c r="F71" s="734"/>
      <c r="G71" s="735"/>
      <c r="H71" s="741" t="str">
        <f>IF(OR('521A_entry'!D168="",'521A_entry'!D168=0),"",'521A_entry'!D168)</f>
        <v/>
      </c>
      <c r="I71" s="742"/>
      <c r="J71" s="316" t="str">
        <f>IF(OR('521A_entry'!E168="",'521A_entry'!E168=0),"",'521A_entry'!E168)</f>
        <v/>
      </c>
      <c r="K71" s="145" t="str">
        <f>IF(OR('521A_entry'!F168="",'521A_entry'!F168=0),"",'521A_entry'!F168)</f>
        <v/>
      </c>
      <c r="L71" s="743" t="str">
        <f>IF(OR('521A_entry'!G168="",'521A_entry'!G168=0),"",'521A_entry'!G168)</f>
        <v/>
      </c>
      <c r="M71" s="744"/>
      <c r="N71" s="731" t="str">
        <f>IF(OR('521A_entry'!H168="",'521A_entry'!H168=0),"",'521A_entry'!H168)</f>
        <v/>
      </c>
      <c r="O71" s="736"/>
    </row>
    <row r="72" spans="1:15" ht="13.2" customHeight="1" x14ac:dyDescent="0.25">
      <c r="A72" s="733" t="str">
        <f>IF(OR('521A_entry'!C169="",'521A_entry'!C169=0),"",'521A_entry'!C169)</f>
        <v/>
      </c>
      <c r="B72" s="734"/>
      <c r="C72" s="734"/>
      <c r="D72" s="734"/>
      <c r="E72" s="734"/>
      <c r="F72" s="734"/>
      <c r="G72" s="735"/>
      <c r="H72" s="741" t="str">
        <f>IF(OR('521A_entry'!D169="",'521A_entry'!D169=0),"",'521A_entry'!D169)</f>
        <v/>
      </c>
      <c r="I72" s="742"/>
      <c r="J72" s="316" t="str">
        <f>IF(OR('521A_entry'!E169="",'521A_entry'!E169=0),"",'521A_entry'!E169)</f>
        <v/>
      </c>
      <c r="K72" s="145" t="str">
        <f>IF(OR('521A_entry'!F169="",'521A_entry'!F169=0),"",'521A_entry'!F169)</f>
        <v/>
      </c>
      <c r="L72" s="743" t="str">
        <f>IF(OR('521A_entry'!G169="",'521A_entry'!G169=0),"",'521A_entry'!G169)</f>
        <v/>
      </c>
      <c r="M72" s="744"/>
      <c r="N72" s="731" t="str">
        <f>IF(OR('521A_entry'!H169="",'521A_entry'!H169=0),"",'521A_entry'!H169)</f>
        <v/>
      </c>
      <c r="O72" s="736"/>
    </row>
    <row r="73" spans="1:15" ht="13.95" customHeight="1" x14ac:dyDescent="0.25">
      <c r="A73" s="733" t="str">
        <f>IF(OR('521A_entry'!C170="",'521A_entry'!C170=0),"",'521A_entry'!C170)</f>
        <v/>
      </c>
      <c r="B73" s="734"/>
      <c r="C73" s="734"/>
      <c r="D73" s="734"/>
      <c r="E73" s="734"/>
      <c r="F73" s="734"/>
      <c r="G73" s="735"/>
      <c r="H73" s="741" t="str">
        <f>IF(OR('521A_entry'!D170="",'521A_entry'!D170=0),"",'521A_entry'!D170)</f>
        <v/>
      </c>
      <c r="I73" s="742"/>
      <c r="J73" s="316" t="str">
        <f>IF(OR('521A_entry'!E170="",'521A_entry'!E170=0),"",'521A_entry'!E170)</f>
        <v/>
      </c>
      <c r="K73" s="145" t="str">
        <f>IF(OR('521A_entry'!F170="",'521A_entry'!F170=0),"",'521A_entry'!F170)</f>
        <v/>
      </c>
      <c r="L73" s="743" t="str">
        <f>IF(OR('521A_entry'!G170="",'521A_entry'!G170=0),"",'521A_entry'!G170)</f>
        <v/>
      </c>
      <c r="M73" s="744"/>
      <c r="N73" s="731" t="str">
        <f>IF(OR('521A_entry'!H170="",'521A_entry'!H170=0),"",'521A_entry'!H170)</f>
        <v/>
      </c>
      <c r="O73" s="736"/>
    </row>
    <row r="74" spans="1:15" ht="13.2" customHeight="1" x14ac:dyDescent="0.25">
      <c r="A74" s="733" t="str">
        <f>IF(OR('521A_entry'!C171="",'521A_entry'!C171=0),"",'521A_entry'!C171)</f>
        <v/>
      </c>
      <c r="B74" s="734"/>
      <c r="C74" s="734"/>
      <c r="D74" s="734"/>
      <c r="E74" s="734"/>
      <c r="F74" s="734"/>
      <c r="G74" s="735"/>
      <c r="H74" s="741" t="str">
        <f>IF(OR('521A_entry'!D171="",'521A_entry'!D171=0),"",'521A_entry'!D171)</f>
        <v/>
      </c>
      <c r="I74" s="742"/>
      <c r="J74" s="316" t="str">
        <f>IF(OR('521A_entry'!E171="",'521A_entry'!E171=0),"",'521A_entry'!E171)</f>
        <v/>
      </c>
      <c r="K74" s="145" t="str">
        <f>IF(OR('521A_entry'!F171="",'521A_entry'!F171=0),"",'521A_entry'!F171)</f>
        <v/>
      </c>
      <c r="L74" s="743" t="str">
        <f>IF(OR('521A_entry'!G171="",'521A_entry'!G171=0),"",'521A_entry'!G171)</f>
        <v/>
      </c>
      <c r="M74" s="744"/>
      <c r="N74" s="731" t="str">
        <f>IF(OR('521A_entry'!H171="",'521A_entry'!H171=0),"",'521A_entry'!H171)</f>
        <v/>
      </c>
      <c r="O74" s="736"/>
    </row>
    <row r="75" spans="1:15" ht="13.95" customHeight="1" x14ac:dyDescent="0.25">
      <c r="A75" s="728" t="s">
        <v>3102</v>
      </c>
      <c r="B75" s="729"/>
      <c r="C75" s="729"/>
      <c r="D75" s="729"/>
      <c r="E75" s="729"/>
      <c r="F75" s="729"/>
      <c r="G75" s="729"/>
      <c r="H75" s="729"/>
      <c r="I75" s="729"/>
      <c r="J75" s="729"/>
      <c r="K75" s="729"/>
      <c r="L75" s="729"/>
      <c r="M75" s="730"/>
      <c r="N75" s="731">
        <f>IF($Q$6='521A_entry'!$A$146,'521A_entry'!H251,IF($Q$6='521A_entry'!$A$255,'521A_entry'!H360,""))</f>
        <v>0</v>
      </c>
      <c r="O75" s="732"/>
    </row>
    <row r="76" spans="1:15" ht="13.2" customHeight="1" x14ac:dyDescent="0.3">
      <c r="A76" s="737" t="s">
        <v>3758</v>
      </c>
      <c r="B76" s="737"/>
      <c r="C76" s="737"/>
      <c r="D76" s="737"/>
      <c r="E76" s="737"/>
      <c r="F76" s="737"/>
      <c r="G76" s="624"/>
      <c r="H76" s="624"/>
      <c r="I76" s="624"/>
      <c r="J76" s="624"/>
      <c r="K76" s="624"/>
      <c r="L76" s="624"/>
      <c r="M76" s="624"/>
      <c r="N76" s="624"/>
      <c r="O76" s="624"/>
    </row>
    <row r="77" spans="1:15" ht="13.2" customHeight="1" x14ac:dyDescent="0.3">
      <c r="A77" s="738" t="s">
        <v>3739</v>
      </c>
      <c r="B77" s="739"/>
      <c r="C77" s="739"/>
      <c r="D77" s="739"/>
      <c r="E77" s="739"/>
      <c r="F77" s="739"/>
      <c r="G77" s="739"/>
      <c r="H77" s="739"/>
      <c r="I77" s="739"/>
      <c r="J77" s="739"/>
      <c r="K77" s="739"/>
      <c r="L77" s="739"/>
      <c r="M77" s="740"/>
      <c r="N77" s="738" t="s">
        <v>3740</v>
      </c>
      <c r="O77" s="740"/>
    </row>
    <row r="78" spans="1:15" ht="13.95" customHeight="1" x14ac:dyDescent="0.25">
      <c r="A78" s="733" t="str">
        <f>IF(OR('521A_entry'!Q149="",'521A_entry'!Q149=0),"",'521A_entry'!Q149)</f>
        <v/>
      </c>
      <c r="B78" s="734"/>
      <c r="C78" s="734"/>
      <c r="D78" s="734"/>
      <c r="E78" s="734"/>
      <c r="F78" s="734"/>
      <c r="G78" s="734"/>
      <c r="H78" s="734"/>
      <c r="I78" s="734"/>
      <c r="J78" s="734"/>
      <c r="K78" s="734"/>
      <c r="L78" s="734"/>
      <c r="M78" s="735"/>
      <c r="N78" s="731" t="str">
        <f>IF(OR('521A_entry'!R149="",'521A_entry'!R149=0),"",'521A_entry'!R149)</f>
        <v/>
      </c>
      <c r="O78" s="736"/>
    </row>
    <row r="79" spans="1:15" ht="13.2" customHeight="1" x14ac:dyDescent="0.25">
      <c r="A79" s="733" t="str">
        <f>IF(OR('521A_entry'!Q150="",'521A_entry'!Q150=0),"",'521A_entry'!Q150)</f>
        <v/>
      </c>
      <c r="B79" s="734"/>
      <c r="C79" s="734"/>
      <c r="D79" s="734"/>
      <c r="E79" s="734"/>
      <c r="F79" s="734"/>
      <c r="G79" s="734"/>
      <c r="H79" s="734"/>
      <c r="I79" s="734"/>
      <c r="J79" s="734"/>
      <c r="K79" s="734"/>
      <c r="L79" s="734"/>
      <c r="M79" s="735"/>
      <c r="N79" s="731" t="str">
        <f>IF(OR('521A_entry'!R150="",'521A_entry'!R150=0),"",'521A_entry'!R150)</f>
        <v/>
      </c>
      <c r="O79" s="736"/>
    </row>
    <row r="80" spans="1:15" ht="13.95" customHeight="1" x14ac:dyDescent="0.25">
      <c r="A80" s="733" t="str">
        <f>IF(OR('521A_entry'!Q151="",'521A_entry'!Q151=0),"",'521A_entry'!Q151)</f>
        <v/>
      </c>
      <c r="B80" s="734"/>
      <c r="C80" s="734"/>
      <c r="D80" s="734"/>
      <c r="E80" s="734"/>
      <c r="F80" s="734"/>
      <c r="G80" s="734"/>
      <c r="H80" s="734"/>
      <c r="I80" s="734"/>
      <c r="J80" s="734"/>
      <c r="K80" s="734"/>
      <c r="L80" s="734"/>
      <c r="M80" s="735"/>
      <c r="N80" s="731" t="str">
        <f>IF(OR('521A_entry'!R151="",'521A_entry'!R151=0),"",'521A_entry'!R151)</f>
        <v/>
      </c>
      <c r="O80" s="736"/>
    </row>
    <row r="81" spans="1:18" ht="13.2" customHeight="1" x14ac:dyDescent="0.25">
      <c r="A81" s="733" t="str">
        <f>IF(OR('521A_entry'!Q152="",'521A_entry'!Q152=0),"",'521A_entry'!Q152)</f>
        <v/>
      </c>
      <c r="B81" s="734"/>
      <c r="C81" s="734"/>
      <c r="D81" s="734"/>
      <c r="E81" s="734"/>
      <c r="F81" s="734"/>
      <c r="G81" s="734"/>
      <c r="H81" s="734"/>
      <c r="I81" s="734"/>
      <c r="J81" s="734"/>
      <c r="K81" s="734"/>
      <c r="L81" s="734"/>
      <c r="M81" s="735"/>
      <c r="N81" s="731" t="str">
        <f>IF(OR('521A_entry'!R152="",'521A_entry'!R152=0),"",'521A_entry'!R152)</f>
        <v/>
      </c>
      <c r="O81" s="736"/>
    </row>
    <row r="82" spans="1:18" ht="13.95" customHeight="1" x14ac:dyDescent="0.25">
      <c r="A82" s="733" t="str">
        <f>IF(OR('521A_entry'!Q153="",'521A_entry'!Q153=0),"",'521A_entry'!Q153)</f>
        <v/>
      </c>
      <c r="B82" s="734"/>
      <c r="C82" s="734"/>
      <c r="D82" s="734"/>
      <c r="E82" s="734"/>
      <c r="F82" s="734"/>
      <c r="G82" s="734"/>
      <c r="H82" s="734"/>
      <c r="I82" s="734"/>
      <c r="J82" s="734"/>
      <c r="K82" s="734"/>
      <c r="L82" s="734"/>
      <c r="M82" s="735"/>
      <c r="N82" s="731" t="str">
        <f>IF(OR('521A_entry'!R153="",'521A_entry'!R153=0),"",'521A_entry'!R153)</f>
        <v/>
      </c>
      <c r="O82" s="736"/>
    </row>
    <row r="83" spans="1:18" ht="13.2" customHeight="1" x14ac:dyDescent="0.25">
      <c r="A83" s="733" t="str">
        <f>IF(OR('521A_entry'!Q154="",'521A_entry'!Q154=0),"",'521A_entry'!Q154)</f>
        <v/>
      </c>
      <c r="B83" s="734"/>
      <c r="C83" s="734"/>
      <c r="D83" s="734"/>
      <c r="E83" s="734"/>
      <c r="F83" s="734"/>
      <c r="G83" s="734"/>
      <c r="H83" s="734"/>
      <c r="I83" s="734"/>
      <c r="J83" s="734"/>
      <c r="K83" s="734"/>
      <c r="L83" s="734"/>
      <c r="M83" s="735"/>
      <c r="N83" s="731" t="str">
        <f>IF(OR('521A_entry'!R154="",'521A_entry'!R154=0),"",'521A_entry'!R154)</f>
        <v/>
      </c>
      <c r="O83" s="736"/>
    </row>
    <row r="84" spans="1:18" ht="13.95" customHeight="1" x14ac:dyDescent="0.25">
      <c r="A84" s="733" t="str">
        <f>IF(OR('521A_entry'!Q155="",'521A_entry'!Q155=0),"",'521A_entry'!Q155)</f>
        <v/>
      </c>
      <c r="B84" s="734"/>
      <c r="C84" s="734"/>
      <c r="D84" s="734"/>
      <c r="E84" s="734"/>
      <c r="F84" s="734"/>
      <c r="G84" s="734"/>
      <c r="H84" s="734"/>
      <c r="I84" s="734"/>
      <c r="J84" s="734"/>
      <c r="K84" s="734"/>
      <c r="L84" s="734"/>
      <c r="M84" s="735"/>
      <c r="N84" s="731" t="str">
        <f>IF(OR('521A_entry'!R155="",'521A_entry'!R155=0),"",'521A_entry'!R155)</f>
        <v/>
      </c>
      <c r="O84" s="736"/>
    </row>
    <row r="85" spans="1:18" ht="13.2" customHeight="1" x14ac:dyDescent="0.25">
      <c r="A85" s="733" t="str">
        <f>IF(OR('521A_entry'!Q156="",'521A_entry'!Q156=0),"",'521A_entry'!Q156)</f>
        <v/>
      </c>
      <c r="B85" s="734"/>
      <c r="C85" s="734"/>
      <c r="D85" s="734"/>
      <c r="E85" s="734"/>
      <c r="F85" s="734"/>
      <c r="G85" s="734"/>
      <c r="H85" s="734"/>
      <c r="I85" s="734"/>
      <c r="J85" s="734"/>
      <c r="K85" s="734"/>
      <c r="L85" s="734"/>
      <c r="M85" s="735"/>
      <c r="N85" s="731" t="str">
        <f>IF(OR('521A_entry'!R156="",'521A_entry'!R156=0),"",'521A_entry'!R156)</f>
        <v/>
      </c>
      <c r="O85" s="736"/>
      <c r="R85" s="1">
        <v>2</v>
      </c>
    </row>
    <row r="86" spans="1:18" ht="13.2" customHeight="1" x14ac:dyDescent="0.25">
      <c r="A86" s="728" t="s">
        <v>3103</v>
      </c>
      <c r="B86" s="729"/>
      <c r="C86" s="729"/>
      <c r="D86" s="729"/>
      <c r="E86" s="729"/>
      <c r="F86" s="729"/>
      <c r="G86" s="729"/>
      <c r="H86" s="729"/>
      <c r="I86" s="729"/>
      <c r="J86" s="729"/>
      <c r="K86" s="729"/>
      <c r="L86" s="729"/>
      <c r="M86" s="730"/>
      <c r="N86" s="731">
        <f>IF($Q$6='521A_entry'!$A$146,'521A_entry'!R251,IF($Q$6='521A_entry'!$A$255,'521A_entry'!R360,""))</f>
        <v>0</v>
      </c>
      <c r="O86" s="732"/>
    </row>
    <row r="87" spans="1:18" ht="13.2" customHeight="1" x14ac:dyDescent="0.25">
      <c r="A87" s="759" t="s">
        <v>3773</v>
      </c>
      <c r="B87" s="760"/>
      <c r="C87" s="760"/>
      <c r="D87" s="760"/>
      <c r="E87" s="761"/>
      <c r="F87" s="749" t="s">
        <v>3732</v>
      </c>
      <c r="G87" s="750"/>
      <c r="H87" s="750"/>
      <c r="I87" s="750"/>
      <c r="J87" s="750"/>
      <c r="K87" s="750"/>
      <c r="L87" s="750"/>
      <c r="M87" s="751"/>
      <c r="N87" s="752" t="s">
        <v>3719</v>
      </c>
      <c r="O87" s="753"/>
    </row>
    <row r="88" spans="1:18" ht="13.95" customHeight="1" x14ac:dyDescent="0.25">
      <c r="A88" s="754" t="str">
        <f>"Page 4 of "&amp;$R$3</f>
        <v>Page 4 of 4</v>
      </c>
      <c r="B88" s="755"/>
      <c r="C88" s="755"/>
      <c r="D88" s="755"/>
      <c r="E88" s="756"/>
      <c r="F88" s="754" t="str">
        <f>IF(K3="","",K3)</f>
        <v/>
      </c>
      <c r="G88" s="755"/>
      <c r="H88" s="755"/>
      <c r="I88" s="755"/>
      <c r="J88" s="755"/>
      <c r="K88" s="755"/>
      <c r="L88" s="755"/>
      <c r="M88" s="756"/>
      <c r="N88" s="757"/>
      <c r="O88" s="758"/>
    </row>
    <row r="89" spans="1:18" ht="13.2" customHeight="1" x14ac:dyDescent="0.3">
      <c r="A89" s="624" t="s">
        <v>3104</v>
      </c>
      <c r="B89" s="624"/>
      <c r="C89" s="624"/>
      <c r="D89" s="624"/>
      <c r="E89" s="624"/>
      <c r="F89" s="624"/>
      <c r="G89" s="624"/>
      <c r="H89" s="624"/>
      <c r="I89" s="624"/>
      <c r="J89" s="624"/>
      <c r="K89" s="624"/>
      <c r="L89" s="624"/>
      <c r="M89" s="624"/>
      <c r="N89" s="624"/>
      <c r="O89" s="624"/>
    </row>
    <row r="90" spans="1:18" ht="13.2" customHeight="1" x14ac:dyDescent="0.25">
      <c r="A90" s="780" t="s">
        <v>3759</v>
      </c>
      <c r="B90" s="781"/>
      <c r="C90" s="781"/>
      <c r="D90" s="781"/>
      <c r="E90" s="781"/>
      <c r="F90" s="781"/>
      <c r="G90" s="781"/>
      <c r="H90" s="781"/>
      <c r="I90" s="781"/>
      <c r="J90" s="781"/>
      <c r="K90" s="781"/>
      <c r="L90" s="781"/>
      <c r="M90" s="782"/>
      <c r="N90" s="731" t="str">
        <f>IF('521A_entry'!AD12="","",'521A_entry'!AD12)</f>
        <v/>
      </c>
      <c r="O90" s="732"/>
    </row>
    <row r="91" spans="1:18" ht="13.95" customHeight="1" x14ac:dyDescent="0.25">
      <c r="A91" s="780" t="s">
        <v>3760</v>
      </c>
      <c r="B91" s="781"/>
      <c r="C91" s="781"/>
      <c r="D91" s="781"/>
      <c r="E91" s="781"/>
      <c r="F91" s="781"/>
      <c r="G91" s="781"/>
      <c r="H91" s="781"/>
      <c r="I91" s="781"/>
      <c r="J91" s="781"/>
      <c r="K91" s="781"/>
      <c r="L91" s="781"/>
      <c r="M91" s="782"/>
      <c r="N91" s="731" t="str">
        <f>IF('521A_entry'!AD13="","",'521A_entry'!AD13)</f>
        <v/>
      </c>
      <c r="O91" s="732"/>
    </row>
    <row r="92" spans="1:18" ht="13.2" customHeight="1" x14ac:dyDescent="0.25">
      <c r="A92" s="780" t="s">
        <v>3761</v>
      </c>
      <c r="B92" s="781"/>
      <c r="C92" s="781"/>
      <c r="D92" s="781"/>
      <c r="E92" s="781"/>
      <c r="F92" s="781"/>
      <c r="G92" s="781"/>
      <c r="H92" s="781"/>
      <c r="I92" s="781"/>
      <c r="J92" s="781"/>
      <c r="K92" s="781"/>
      <c r="L92" s="781"/>
      <c r="M92" s="782"/>
      <c r="N92" s="731" t="str">
        <f>IF('521A_entry'!AD14="","",'521A_entry'!AD14)</f>
        <v/>
      </c>
      <c r="O92" s="732"/>
    </row>
    <row r="93" spans="1:18" ht="13.95" customHeight="1" x14ac:dyDescent="0.25">
      <c r="A93" s="783" t="s">
        <v>3108</v>
      </c>
      <c r="B93" s="781"/>
      <c r="C93" s="781"/>
      <c r="D93" s="781"/>
      <c r="E93" s="781"/>
      <c r="F93" s="781"/>
      <c r="G93" s="781"/>
      <c r="H93" s="781"/>
      <c r="I93" s="781"/>
      <c r="J93" s="781"/>
      <c r="K93" s="781"/>
      <c r="L93" s="781"/>
      <c r="M93" s="782"/>
      <c r="N93" s="731" t="str">
        <f>IF('521A_entry'!AD15="","",'521A_entry'!AD15)</f>
        <v/>
      </c>
      <c r="O93" s="732"/>
    </row>
    <row r="94" spans="1:18" ht="13.2" customHeight="1" x14ac:dyDescent="0.3">
      <c r="A94" s="624" t="s">
        <v>3109</v>
      </c>
      <c r="B94" s="624"/>
      <c r="C94" s="624"/>
      <c r="D94" s="624"/>
      <c r="E94" s="624"/>
      <c r="F94" s="624"/>
      <c r="G94" s="624"/>
      <c r="H94" s="624"/>
      <c r="I94" s="624"/>
      <c r="J94" s="624"/>
      <c r="K94" s="624"/>
      <c r="L94" s="624"/>
      <c r="M94" s="624"/>
      <c r="N94" s="624"/>
      <c r="O94" s="624"/>
    </row>
    <row r="95" spans="1:18" ht="13.95" customHeight="1" x14ac:dyDescent="0.25">
      <c r="A95" s="783" t="s">
        <v>3110</v>
      </c>
      <c r="B95" s="781"/>
      <c r="C95" s="781"/>
      <c r="D95" s="781"/>
      <c r="E95" s="781"/>
      <c r="F95" s="781"/>
      <c r="G95" s="781"/>
      <c r="H95" s="781"/>
      <c r="I95" s="781"/>
      <c r="J95" s="781"/>
      <c r="K95" s="781"/>
      <c r="L95" s="781"/>
      <c r="M95" s="782"/>
      <c r="N95" s="731" t="str">
        <f>IF('521A_entry'!AD17="","",'521A_entry'!AD17)</f>
        <v/>
      </c>
      <c r="O95" s="732"/>
    </row>
    <row r="96" spans="1:18" ht="13.2" customHeight="1" x14ac:dyDescent="0.25">
      <c r="A96" s="780" t="s">
        <v>3762</v>
      </c>
      <c r="B96" s="781"/>
      <c r="C96" s="781"/>
      <c r="D96" s="781"/>
      <c r="E96" s="781"/>
      <c r="F96" s="781"/>
      <c r="G96" s="781"/>
      <c r="H96" s="781"/>
      <c r="I96" s="781"/>
      <c r="J96" s="781"/>
      <c r="K96" s="781"/>
      <c r="L96" s="781"/>
      <c r="M96" s="782"/>
      <c r="N96" s="731" t="str">
        <f>IF('521A_entry'!AD18="","",'521A_entry'!AD18)</f>
        <v/>
      </c>
      <c r="O96" s="732"/>
    </row>
    <row r="97" spans="1:18" ht="13.95" customHeight="1" x14ac:dyDescent="0.25">
      <c r="A97" s="780" t="s">
        <v>3763</v>
      </c>
      <c r="B97" s="781"/>
      <c r="C97" s="781"/>
      <c r="D97" s="781"/>
      <c r="E97" s="781"/>
      <c r="F97" s="781"/>
      <c r="G97" s="781"/>
      <c r="H97" s="781"/>
      <c r="I97" s="781"/>
      <c r="J97" s="781"/>
      <c r="K97" s="781"/>
      <c r="L97" s="781"/>
      <c r="M97" s="782"/>
      <c r="N97" s="731" t="str">
        <f>IF('521A_entry'!AD19="","",'521A_entry'!AD19)</f>
        <v/>
      </c>
      <c r="O97" s="732"/>
    </row>
    <row r="98" spans="1:18" ht="13.2" customHeight="1" x14ac:dyDescent="0.25">
      <c r="A98" s="780" t="s">
        <v>3764</v>
      </c>
      <c r="B98" s="781"/>
      <c r="C98" s="781"/>
      <c r="D98" s="781"/>
      <c r="E98" s="781"/>
      <c r="F98" s="781"/>
      <c r="G98" s="781"/>
      <c r="H98" s="781"/>
      <c r="I98" s="781"/>
      <c r="J98" s="781"/>
      <c r="K98" s="781"/>
      <c r="L98" s="781"/>
      <c r="M98" s="782"/>
      <c r="N98" s="731" t="str">
        <f>IF('521A_entry'!AD20="","",'521A_entry'!AD20)</f>
        <v/>
      </c>
      <c r="O98" s="732"/>
    </row>
    <row r="99" spans="1:18" ht="13.95" customHeight="1" x14ac:dyDescent="0.25">
      <c r="A99" s="783" t="s">
        <v>3114</v>
      </c>
      <c r="B99" s="781"/>
      <c r="C99" s="781"/>
      <c r="D99" s="781"/>
      <c r="E99" s="781"/>
      <c r="F99" s="781"/>
      <c r="G99" s="781"/>
      <c r="H99" s="781"/>
      <c r="I99" s="781"/>
      <c r="J99" s="781"/>
      <c r="K99" s="781"/>
      <c r="L99" s="781"/>
      <c r="M99" s="782"/>
      <c r="N99" s="731" t="str">
        <f>IF('521A_entry'!AD21="","",'521A_entry'!AD21)</f>
        <v/>
      </c>
      <c r="O99" s="732"/>
    </row>
    <row r="100" spans="1:18" ht="13.2" customHeight="1" x14ac:dyDescent="0.3">
      <c r="A100" s="624" t="s">
        <v>3115</v>
      </c>
      <c r="B100" s="624"/>
      <c r="C100" s="624"/>
      <c r="D100" s="624"/>
      <c r="E100" s="624"/>
      <c r="F100" s="624"/>
      <c r="G100" s="624"/>
      <c r="H100" s="624"/>
      <c r="I100" s="624"/>
      <c r="J100" s="624"/>
      <c r="K100" s="624"/>
      <c r="L100" s="624"/>
      <c r="M100" s="624"/>
      <c r="N100" s="624"/>
      <c r="O100" s="624"/>
    </row>
    <row r="101" spans="1:18" ht="13.2" customHeight="1" x14ac:dyDescent="0.25">
      <c r="A101" s="783" t="s">
        <v>3116</v>
      </c>
      <c r="B101" s="781"/>
      <c r="C101" s="781"/>
      <c r="D101" s="781"/>
      <c r="E101" s="781"/>
      <c r="F101" s="781"/>
      <c r="G101" s="781"/>
      <c r="H101" s="781"/>
      <c r="I101" s="781"/>
      <c r="J101" s="781"/>
      <c r="K101" s="781"/>
      <c r="L101" s="781"/>
      <c r="M101" s="782"/>
      <c r="N101" s="731" t="str">
        <f>IF('521A_entry'!AD23="","",'521A_entry'!AD23)</f>
        <v/>
      </c>
      <c r="O101" s="736"/>
    </row>
    <row r="102" spans="1:18" ht="13.95" customHeight="1" x14ac:dyDescent="0.25">
      <c r="A102" s="780" t="s">
        <v>3765</v>
      </c>
      <c r="B102" s="781"/>
      <c r="C102" s="781"/>
      <c r="D102" s="781"/>
      <c r="E102" s="781"/>
      <c r="F102" s="781"/>
      <c r="G102" s="781"/>
      <c r="H102" s="781"/>
      <c r="I102" s="781"/>
      <c r="J102" s="781"/>
      <c r="K102" s="781"/>
      <c r="L102" s="781"/>
      <c r="M102" s="782"/>
      <c r="N102" s="731" t="str">
        <f>IF('521A_entry'!AD24="","",'521A_entry'!AD24)</f>
        <v/>
      </c>
      <c r="O102" s="736"/>
    </row>
    <row r="103" spans="1:18" ht="13.2" customHeight="1" x14ac:dyDescent="0.25">
      <c r="A103" s="780" t="s">
        <v>3766</v>
      </c>
      <c r="B103" s="781"/>
      <c r="C103" s="781"/>
      <c r="D103" s="781"/>
      <c r="E103" s="781"/>
      <c r="F103" s="781"/>
      <c r="G103" s="781"/>
      <c r="H103" s="781"/>
      <c r="I103" s="781"/>
      <c r="J103" s="781"/>
      <c r="K103" s="781"/>
      <c r="L103" s="781"/>
      <c r="M103" s="782"/>
      <c r="N103" s="731" t="str">
        <f>IF('521A_entry'!AD25="","",'521A_entry'!AD25)</f>
        <v/>
      </c>
      <c r="O103" s="736"/>
    </row>
    <row r="104" spans="1:18" ht="13.2" customHeight="1" x14ac:dyDescent="0.25">
      <c r="A104" s="780" t="s">
        <v>3767</v>
      </c>
      <c r="B104" s="781"/>
      <c r="C104" s="781"/>
      <c r="D104" s="781"/>
      <c r="E104" s="781"/>
      <c r="F104" s="781"/>
      <c r="G104" s="781"/>
      <c r="H104" s="781"/>
      <c r="I104" s="781"/>
      <c r="J104" s="781"/>
      <c r="K104" s="781"/>
      <c r="L104" s="781"/>
      <c r="M104" s="782"/>
      <c r="N104" s="731" t="str">
        <f>IF('521A_entry'!AD26="","",'521A_entry'!AD26)</f>
        <v/>
      </c>
      <c r="O104" s="736"/>
    </row>
    <row r="105" spans="1:18" ht="13.95" customHeight="1" x14ac:dyDescent="0.25">
      <c r="A105" s="783" t="s">
        <v>3120</v>
      </c>
      <c r="B105" s="781"/>
      <c r="C105" s="781"/>
      <c r="D105" s="781"/>
      <c r="E105" s="781"/>
      <c r="F105" s="781"/>
      <c r="G105" s="781"/>
      <c r="H105" s="781"/>
      <c r="I105" s="781"/>
      <c r="J105" s="781"/>
      <c r="K105" s="781"/>
      <c r="L105" s="781"/>
      <c r="M105" s="782"/>
      <c r="N105" s="731" t="str">
        <f>IF('521A_entry'!AD27="","",'521A_entry'!AD27)</f>
        <v/>
      </c>
      <c r="O105" s="736"/>
    </row>
    <row r="106" spans="1:18" ht="13.95" customHeight="1" x14ac:dyDescent="0.3">
      <c r="A106" s="624" t="s">
        <v>3121</v>
      </c>
      <c r="B106" s="624"/>
      <c r="C106" s="624"/>
      <c r="D106" s="624"/>
      <c r="E106" s="624"/>
      <c r="F106" s="624"/>
      <c r="G106" s="624"/>
      <c r="H106" s="624"/>
      <c r="I106" s="624"/>
      <c r="J106" s="624"/>
      <c r="K106" s="624"/>
      <c r="L106" s="624"/>
      <c r="M106" s="624"/>
      <c r="N106" s="624"/>
      <c r="O106" s="624"/>
    </row>
    <row r="107" spans="1:18" ht="15" customHeight="1" x14ac:dyDescent="0.25">
      <c r="A107" s="783" t="s">
        <v>3122</v>
      </c>
      <c r="B107" s="781"/>
      <c r="C107" s="781"/>
      <c r="D107" s="781"/>
      <c r="E107" s="781"/>
      <c r="F107" s="781"/>
      <c r="G107" s="781"/>
      <c r="H107" s="781"/>
      <c r="I107" s="781"/>
      <c r="J107" s="781"/>
      <c r="K107" s="781"/>
      <c r="L107" s="781"/>
      <c r="M107" s="782"/>
      <c r="N107" s="731" t="str">
        <f>IF('521A_entry'!AD29="","",'521A_entry'!AD29)</f>
        <v/>
      </c>
      <c r="O107" s="736"/>
      <c r="R107" s="1">
        <v>3</v>
      </c>
    </row>
    <row r="108" spans="1:18" x14ac:dyDescent="0.3">
      <c r="A108" s="783" t="s">
        <v>3123</v>
      </c>
      <c r="B108" s="781"/>
      <c r="C108" s="781"/>
      <c r="D108" s="781"/>
      <c r="E108" s="781"/>
      <c r="F108" s="781"/>
      <c r="G108" s="781"/>
      <c r="H108" s="781"/>
      <c r="I108" s="781"/>
      <c r="J108" s="781"/>
      <c r="K108" s="781"/>
      <c r="L108" s="781"/>
      <c r="M108" s="782"/>
      <c r="N108" s="770" t="str">
        <f>IF('521A_entry'!AD30="","",'521A_entry'!AD30)</f>
        <v/>
      </c>
      <c r="O108" s="771"/>
    </row>
    <row r="109" spans="1:18" ht="13.2" customHeight="1" x14ac:dyDescent="0.25">
      <c r="A109" s="759" t="s">
        <v>3773</v>
      </c>
      <c r="B109" s="760"/>
      <c r="C109" s="760"/>
      <c r="D109" s="760"/>
      <c r="E109" s="761"/>
      <c r="F109" s="749" t="s">
        <v>3732</v>
      </c>
      <c r="G109" s="750"/>
      <c r="H109" s="750"/>
      <c r="I109" s="750"/>
      <c r="J109" s="750"/>
      <c r="K109" s="750"/>
      <c r="L109" s="750"/>
      <c r="M109" s="751"/>
      <c r="N109" s="752" t="s">
        <v>3719</v>
      </c>
      <c r="O109" s="753"/>
    </row>
    <row r="110" spans="1:18" x14ac:dyDescent="0.25">
      <c r="A110" s="754" t="str">
        <f>"Page 5 of "&amp;$R$3</f>
        <v>Page 5 of 4</v>
      </c>
      <c r="B110" s="755"/>
      <c r="C110" s="755"/>
      <c r="D110" s="755"/>
      <c r="E110" s="756"/>
      <c r="F110" s="754" t="str">
        <f>IF(K3="","",K3)</f>
        <v/>
      </c>
      <c r="G110" s="755"/>
      <c r="H110" s="755"/>
      <c r="I110" s="755"/>
      <c r="J110" s="755"/>
      <c r="K110" s="755"/>
      <c r="L110" s="755"/>
      <c r="M110" s="756"/>
      <c r="N110" s="757"/>
      <c r="O110" s="758"/>
    </row>
    <row r="111" spans="1:18" x14ac:dyDescent="0.3">
      <c r="A111" s="737" t="s">
        <v>3768</v>
      </c>
      <c r="B111" s="737"/>
      <c r="C111" s="737"/>
      <c r="D111" s="737"/>
      <c r="E111" s="737"/>
      <c r="F111" s="737"/>
      <c r="G111" s="624"/>
      <c r="H111" s="624"/>
      <c r="I111" s="624"/>
      <c r="J111" s="624"/>
      <c r="K111" s="624"/>
      <c r="L111" s="624"/>
      <c r="M111" s="624"/>
      <c r="N111" s="624"/>
      <c r="O111" s="624"/>
    </row>
    <row r="112" spans="1:18" x14ac:dyDescent="0.3">
      <c r="A112" s="738" t="s">
        <v>3733</v>
      </c>
      <c r="B112" s="739"/>
      <c r="C112" s="739"/>
      <c r="D112" s="739"/>
      <c r="E112" s="739"/>
      <c r="F112" s="739"/>
      <c r="G112" s="739"/>
      <c r="H112" s="739"/>
      <c r="I112" s="739"/>
      <c r="J112" s="739"/>
      <c r="K112" s="739"/>
      <c r="L112" s="739"/>
      <c r="M112" s="740"/>
      <c r="N112" s="738" t="s">
        <v>3734</v>
      </c>
      <c r="O112" s="740"/>
      <c r="R112" s="1">
        <f>IF(AND(A113="",N113=""),0,5)</f>
        <v>0</v>
      </c>
    </row>
    <row r="113" spans="1:18" x14ac:dyDescent="0.25">
      <c r="A113" s="733" t="str">
        <f>IF(OR('521A_entry'!L154="",'521A_entry'!L154=0),"",'521A_entry'!L154)</f>
        <v/>
      </c>
      <c r="B113" s="734"/>
      <c r="C113" s="734"/>
      <c r="D113" s="734"/>
      <c r="E113" s="734"/>
      <c r="F113" s="734"/>
      <c r="G113" s="734"/>
      <c r="H113" s="734"/>
      <c r="I113" s="734"/>
      <c r="J113" s="734"/>
      <c r="K113" s="734"/>
      <c r="L113" s="734"/>
      <c r="M113" s="735"/>
      <c r="N113" s="731" t="str">
        <f>IF(OR('521A_entry'!M154="",'521A_entry'!M154=0),"",'521A_entry'!M154)</f>
        <v/>
      </c>
      <c r="O113" s="736"/>
    </row>
    <row r="114" spans="1:18" x14ac:dyDescent="0.25">
      <c r="A114" s="733" t="str">
        <f>IF(OR('521A_entry'!L155="",'521A_entry'!L155=0),"",'521A_entry'!L155)</f>
        <v/>
      </c>
      <c r="B114" s="734"/>
      <c r="C114" s="734"/>
      <c r="D114" s="734"/>
      <c r="E114" s="734"/>
      <c r="F114" s="734"/>
      <c r="G114" s="734"/>
      <c r="H114" s="734"/>
      <c r="I114" s="734"/>
      <c r="J114" s="734"/>
      <c r="K114" s="734"/>
      <c r="L114" s="734"/>
      <c r="M114" s="735"/>
      <c r="N114" s="731" t="str">
        <f>IF(OR('521A_entry'!M155="",'521A_entry'!M155=0),"",'521A_entry'!M155)</f>
        <v/>
      </c>
      <c r="O114" s="736"/>
    </row>
    <row r="115" spans="1:18" x14ac:dyDescent="0.25">
      <c r="A115" s="733" t="str">
        <f>IF(OR('521A_entry'!L156="",'521A_entry'!L156=0),"",'521A_entry'!L156)</f>
        <v/>
      </c>
      <c r="B115" s="734"/>
      <c r="C115" s="734"/>
      <c r="D115" s="734"/>
      <c r="E115" s="734"/>
      <c r="F115" s="734"/>
      <c r="G115" s="734"/>
      <c r="H115" s="734"/>
      <c r="I115" s="734"/>
      <c r="J115" s="734"/>
      <c r="K115" s="734"/>
      <c r="L115" s="734"/>
      <c r="M115" s="735"/>
      <c r="N115" s="731" t="str">
        <f>IF(OR('521A_entry'!M156="",'521A_entry'!M156=0),"",'521A_entry'!M156)</f>
        <v/>
      </c>
      <c r="O115" s="736"/>
    </row>
    <row r="116" spans="1:18" x14ac:dyDescent="0.25">
      <c r="A116" s="733" t="str">
        <f>IF(OR('521A_entry'!L157="",'521A_entry'!L157=0),"",'521A_entry'!L157)</f>
        <v/>
      </c>
      <c r="B116" s="734"/>
      <c r="C116" s="734"/>
      <c r="D116" s="734"/>
      <c r="E116" s="734"/>
      <c r="F116" s="734"/>
      <c r="G116" s="734"/>
      <c r="H116" s="734"/>
      <c r="I116" s="734"/>
      <c r="J116" s="734"/>
      <c r="K116" s="734"/>
      <c r="L116" s="734"/>
      <c r="M116" s="735"/>
      <c r="N116" s="731" t="str">
        <f>IF(OR('521A_entry'!M157="",'521A_entry'!M157=0),"",'521A_entry'!M157)</f>
        <v/>
      </c>
      <c r="O116" s="736"/>
    </row>
    <row r="117" spans="1:18" x14ac:dyDescent="0.25">
      <c r="A117" s="733" t="str">
        <f>IF(OR('521A_entry'!L158="",'521A_entry'!L158=0),"",'521A_entry'!L158)</f>
        <v/>
      </c>
      <c r="B117" s="734"/>
      <c r="C117" s="734"/>
      <c r="D117" s="734"/>
      <c r="E117" s="734"/>
      <c r="F117" s="734"/>
      <c r="G117" s="734"/>
      <c r="H117" s="734"/>
      <c r="I117" s="734"/>
      <c r="J117" s="734"/>
      <c r="K117" s="734"/>
      <c r="L117" s="734"/>
      <c r="M117" s="735"/>
      <c r="N117" s="731" t="str">
        <f>IF(OR('521A_entry'!M158="",'521A_entry'!M158=0),"",'521A_entry'!M158)</f>
        <v/>
      </c>
      <c r="O117" s="736"/>
    </row>
    <row r="118" spans="1:18" x14ac:dyDescent="0.25">
      <c r="A118" s="745" t="s">
        <v>3735</v>
      </c>
      <c r="B118" s="729"/>
      <c r="C118" s="729"/>
      <c r="D118" s="729"/>
      <c r="E118" s="729"/>
      <c r="F118" s="729"/>
      <c r="G118" s="729"/>
      <c r="H118" s="729"/>
      <c r="I118" s="729"/>
      <c r="J118" s="729"/>
      <c r="K118" s="729"/>
      <c r="L118" s="729"/>
      <c r="M118" s="730"/>
      <c r="N118" s="731">
        <f>$N$49</f>
        <v>0</v>
      </c>
      <c r="O118" s="732"/>
    </row>
    <row r="119" spans="1:18" x14ac:dyDescent="0.3">
      <c r="A119" s="737" t="s">
        <v>3757</v>
      </c>
      <c r="B119" s="737"/>
      <c r="C119" s="737"/>
      <c r="D119" s="737"/>
      <c r="E119" s="737"/>
      <c r="F119" s="737"/>
      <c r="G119" s="624"/>
      <c r="H119" s="624"/>
      <c r="I119" s="624"/>
      <c r="J119" s="624"/>
      <c r="K119" s="624"/>
      <c r="L119" s="624"/>
      <c r="M119" s="624"/>
      <c r="N119" s="624"/>
      <c r="O119" s="624"/>
    </row>
    <row r="120" spans="1:18" ht="30" x14ac:dyDescent="0.3">
      <c r="A120" s="738" t="s">
        <v>3736</v>
      </c>
      <c r="B120" s="746"/>
      <c r="C120" s="746"/>
      <c r="D120" s="746"/>
      <c r="E120" s="746"/>
      <c r="F120" s="746"/>
      <c r="G120" s="730"/>
      <c r="H120" s="747" t="s">
        <v>3099</v>
      </c>
      <c r="I120" s="748"/>
      <c r="J120" s="326" t="s">
        <v>3737</v>
      </c>
      <c r="K120" s="35" t="s">
        <v>3100</v>
      </c>
      <c r="L120" s="728" t="s">
        <v>3101</v>
      </c>
      <c r="M120" s="730"/>
      <c r="N120" s="738" t="s">
        <v>3738</v>
      </c>
      <c r="O120" s="730"/>
      <c r="R120" s="1">
        <f>IF(AND(A121="",N121=""),0,5)</f>
        <v>0</v>
      </c>
    </row>
    <row r="121" spans="1:18" x14ac:dyDescent="0.25">
      <c r="A121" s="733" t="str">
        <f>IF(OR('521A_entry'!C172="",'521A_entry'!C172=0),"",'521A_entry'!C172)</f>
        <v/>
      </c>
      <c r="B121" s="734"/>
      <c r="C121" s="734"/>
      <c r="D121" s="734"/>
      <c r="E121" s="734"/>
      <c r="F121" s="734"/>
      <c r="G121" s="735"/>
      <c r="H121" s="741" t="str">
        <f>IF(OR('521A_entry'!D172="",'521A_entry'!D172=0),"",'521A_entry'!D172)</f>
        <v/>
      </c>
      <c r="I121" s="742"/>
      <c r="J121" s="316" t="str">
        <f>IF(OR('521A_entry'!E172="",'521A_entry'!E172=0),"",'521A_entry'!E172)</f>
        <v/>
      </c>
      <c r="K121" s="145" t="str">
        <f>IF(OR('521A_entry'!F172="",'521A_entry'!F172=0),"",'521A_entry'!F172)</f>
        <v/>
      </c>
      <c r="L121" s="743" t="str">
        <f>IF(OR('521A_entry'!G172="",'521A_entry'!G172=0),"",'521A_entry'!G172)</f>
        <v/>
      </c>
      <c r="M121" s="744"/>
      <c r="N121" s="731" t="str">
        <f>IF(OR('521A_entry'!H172="",'521A_entry'!H172=0),"",'521A_entry'!H172)</f>
        <v/>
      </c>
      <c r="O121" s="736"/>
    </row>
    <row r="122" spans="1:18" x14ac:dyDescent="0.25">
      <c r="A122" s="733" t="str">
        <f>IF(OR('521A_entry'!C173="",'521A_entry'!C173=0),"",'521A_entry'!C173)</f>
        <v/>
      </c>
      <c r="B122" s="734"/>
      <c r="C122" s="734"/>
      <c r="D122" s="734"/>
      <c r="E122" s="734"/>
      <c r="F122" s="734"/>
      <c r="G122" s="735"/>
      <c r="H122" s="741" t="str">
        <f>IF(OR('521A_entry'!D173="",'521A_entry'!D173=0),"",'521A_entry'!D173)</f>
        <v/>
      </c>
      <c r="I122" s="742"/>
      <c r="J122" s="316" t="str">
        <f>IF(OR('521A_entry'!E173="",'521A_entry'!E173=0),"",'521A_entry'!E173)</f>
        <v/>
      </c>
      <c r="K122" s="145" t="str">
        <f>IF(OR('521A_entry'!F173="",'521A_entry'!F173=0),"",'521A_entry'!F173)</f>
        <v/>
      </c>
      <c r="L122" s="743" t="str">
        <f>IF(OR('521A_entry'!G173="",'521A_entry'!G173=0),"",'521A_entry'!G173)</f>
        <v/>
      </c>
      <c r="M122" s="744"/>
      <c r="N122" s="731" t="str">
        <f>IF(OR('521A_entry'!H173="",'521A_entry'!H173=0),"",'521A_entry'!H173)</f>
        <v/>
      </c>
      <c r="O122" s="736"/>
    </row>
    <row r="123" spans="1:18" x14ac:dyDescent="0.25">
      <c r="A123" s="733" t="str">
        <f>IF(OR('521A_entry'!C174="",'521A_entry'!C174=0),"",'521A_entry'!C174)</f>
        <v/>
      </c>
      <c r="B123" s="734"/>
      <c r="C123" s="734"/>
      <c r="D123" s="734"/>
      <c r="E123" s="734"/>
      <c r="F123" s="734"/>
      <c r="G123" s="735"/>
      <c r="H123" s="741" t="str">
        <f>IF(OR('521A_entry'!D174="",'521A_entry'!D174=0),"",'521A_entry'!D174)</f>
        <v/>
      </c>
      <c r="I123" s="742"/>
      <c r="J123" s="316" t="str">
        <f>IF(OR('521A_entry'!E174="",'521A_entry'!E174=0),"",'521A_entry'!E174)</f>
        <v/>
      </c>
      <c r="K123" s="145" t="str">
        <f>IF(OR('521A_entry'!F174="",'521A_entry'!F174=0),"",'521A_entry'!F174)</f>
        <v/>
      </c>
      <c r="L123" s="743" t="str">
        <f>IF(OR('521A_entry'!G174="",'521A_entry'!G174=0),"",'521A_entry'!G174)</f>
        <v/>
      </c>
      <c r="M123" s="744"/>
      <c r="N123" s="731" t="str">
        <f>IF(OR('521A_entry'!H174="",'521A_entry'!H174=0),"",'521A_entry'!H174)</f>
        <v/>
      </c>
      <c r="O123" s="736"/>
    </row>
    <row r="124" spans="1:18" x14ac:dyDescent="0.25">
      <c r="A124" s="733" t="str">
        <f>IF(OR('521A_entry'!C175="",'521A_entry'!C175=0),"",'521A_entry'!C175)</f>
        <v/>
      </c>
      <c r="B124" s="734"/>
      <c r="C124" s="734"/>
      <c r="D124" s="734"/>
      <c r="E124" s="734"/>
      <c r="F124" s="734"/>
      <c r="G124" s="735"/>
      <c r="H124" s="741" t="str">
        <f>IF(OR('521A_entry'!D175="",'521A_entry'!D175=0),"",'521A_entry'!D175)</f>
        <v/>
      </c>
      <c r="I124" s="742"/>
      <c r="J124" s="316" t="str">
        <f>IF(OR('521A_entry'!E175="",'521A_entry'!E175=0),"",'521A_entry'!E175)</f>
        <v/>
      </c>
      <c r="K124" s="145" t="str">
        <f>IF(OR('521A_entry'!F175="",'521A_entry'!F175=0),"",'521A_entry'!F175)</f>
        <v/>
      </c>
      <c r="L124" s="743" t="str">
        <f>IF(OR('521A_entry'!G175="",'521A_entry'!G175=0),"",'521A_entry'!G175)</f>
        <v/>
      </c>
      <c r="M124" s="744"/>
      <c r="N124" s="731" t="str">
        <f>IF(OR('521A_entry'!H175="",'521A_entry'!H175=0),"",'521A_entry'!H175)</f>
        <v/>
      </c>
      <c r="O124" s="736"/>
    </row>
    <row r="125" spans="1:18" x14ac:dyDescent="0.25">
      <c r="A125" s="733" t="str">
        <f>IF(OR('521A_entry'!C176="",'521A_entry'!C176=0),"",'521A_entry'!C176)</f>
        <v/>
      </c>
      <c r="B125" s="734"/>
      <c r="C125" s="734"/>
      <c r="D125" s="734"/>
      <c r="E125" s="734"/>
      <c r="F125" s="734"/>
      <c r="G125" s="735"/>
      <c r="H125" s="741" t="str">
        <f>IF(OR('521A_entry'!D176="",'521A_entry'!D176=0),"",'521A_entry'!D176)</f>
        <v/>
      </c>
      <c r="I125" s="742"/>
      <c r="J125" s="316" t="str">
        <f>IF(OR('521A_entry'!E176="",'521A_entry'!E176=0),"",'521A_entry'!E176)</f>
        <v/>
      </c>
      <c r="K125" s="145" t="str">
        <f>IF(OR('521A_entry'!F176="",'521A_entry'!F176=0),"",'521A_entry'!F176)</f>
        <v/>
      </c>
      <c r="L125" s="743" t="str">
        <f>IF(OR('521A_entry'!G176="",'521A_entry'!G176=0),"",'521A_entry'!G176)</f>
        <v/>
      </c>
      <c r="M125" s="744"/>
      <c r="N125" s="731" t="str">
        <f>IF(OR('521A_entry'!H176="",'521A_entry'!H176=0),"",'521A_entry'!H176)</f>
        <v/>
      </c>
      <c r="O125" s="736"/>
    </row>
    <row r="126" spans="1:18" x14ac:dyDescent="0.25">
      <c r="A126" s="733" t="str">
        <f>IF(OR('521A_entry'!C177="",'521A_entry'!C177=0),"",'521A_entry'!C177)</f>
        <v/>
      </c>
      <c r="B126" s="734"/>
      <c r="C126" s="734"/>
      <c r="D126" s="734"/>
      <c r="E126" s="734"/>
      <c r="F126" s="734"/>
      <c r="G126" s="735"/>
      <c r="H126" s="741" t="str">
        <f>IF(OR('521A_entry'!D177="",'521A_entry'!D177=0),"",'521A_entry'!D177)</f>
        <v/>
      </c>
      <c r="I126" s="742"/>
      <c r="J126" s="316" t="str">
        <f>IF(OR('521A_entry'!E177="",'521A_entry'!E177=0),"",'521A_entry'!E177)</f>
        <v/>
      </c>
      <c r="K126" s="145" t="str">
        <f>IF(OR('521A_entry'!F177="",'521A_entry'!F177=0),"",'521A_entry'!F177)</f>
        <v/>
      </c>
      <c r="L126" s="743" t="str">
        <f>IF(OR('521A_entry'!G177="",'521A_entry'!G177=0),"",'521A_entry'!G177)</f>
        <v/>
      </c>
      <c r="M126" s="744"/>
      <c r="N126" s="731" t="str">
        <f>IF(OR('521A_entry'!H177="",'521A_entry'!H177=0),"",'521A_entry'!H177)</f>
        <v/>
      </c>
      <c r="O126" s="736"/>
    </row>
    <row r="127" spans="1:18" x14ac:dyDescent="0.25">
      <c r="A127" s="733" t="str">
        <f>IF(OR('521A_entry'!C178="",'521A_entry'!C178=0),"",'521A_entry'!C178)</f>
        <v/>
      </c>
      <c r="B127" s="734"/>
      <c r="C127" s="734"/>
      <c r="D127" s="734"/>
      <c r="E127" s="734"/>
      <c r="F127" s="734"/>
      <c r="G127" s="735"/>
      <c r="H127" s="741" t="str">
        <f>IF(OR('521A_entry'!D178="",'521A_entry'!D178=0),"",'521A_entry'!D178)</f>
        <v/>
      </c>
      <c r="I127" s="742"/>
      <c r="J127" s="316" t="str">
        <f>IF(OR('521A_entry'!E178="",'521A_entry'!E178=0),"",'521A_entry'!E178)</f>
        <v/>
      </c>
      <c r="K127" s="145" t="str">
        <f>IF(OR('521A_entry'!F178="",'521A_entry'!F178=0),"",'521A_entry'!F178)</f>
        <v/>
      </c>
      <c r="L127" s="743" t="str">
        <f>IF(OR('521A_entry'!G178="",'521A_entry'!G178=0),"",'521A_entry'!G178)</f>
        <v/>
      </c>
      <c r="M127" s="744"/>
      <c r="N127" s="731" t="str">
        <f>IF(OR('521A_entry'!H178="",'521A_entry'!H178=0),"",'521A_entry'!H178)</f>
        <v/>
      </c>
      <c r="O127" s="736"/>
    </row>
    <row r="128" spans="1:18" x14ac:dyDescent="0.25">
      <c r="A128" s="733" t="str">
        <f>IF(OR('521A_entry'!C179="",'521A_entry'!C179=0),"",'521A_entry'!C179)</f>
        <v/>
      </c>
      <c r="B128" s="734"/>
      <c r="C128" s="734"/>
      <c r="D128" s="734"/>
      <c r="E128" s="734"/>
      <c r="F128" s="734"/>
      <c r="G128" s="735"/>
      <c r="H128" s="741" t="str">
        <f>IF(OR('521A_entry'!D179="",'521A_entry'!D179=0),"",'521A_entry'!D179)</f>
        <v/>
      </c>
      <c r="I128" s="742"/>
      <c r="J128" s="316" t="str">
        <f>IF(OR('521A_entry'!E179="",'521A_entry'!E179=0),"",'521A_entry'!E179)</f>
        <v/>
      </c>
      <c r="K128" s="145" t="str">
        <f>IF(OR('521A_entry'!F179="",'521A_entry'!F179=0),"",'521A_entry'!F179)</f>
        <v/>
      </c>
      <c r="L128" s="743" t="str">
        <f>IF(OR('521A_entry'!G179="",'521A_entry'!G179=0),"",'521A_entry'!G179)</f>
        <v/>
      </c>
      <c r="M128" s="744"/>
      <c r="N128" s="731" t="str">
        <f>IF(OR('521A_entry'!H179="",'521A_entry'!H179=0),"",'521A_entry'!H179)</f>
        <v/>
      </c>
      <c r="O128" s="736"/>
    </row>
    <row r="129" spans="1:15" x14ac:dyDescent="0.25">
      <c r="A129" s="733" t="str">
        <f>IF(OR('521A_entry'!C180="",'521A_entry'!C180=0),"",'521A_entry'!C180)</f>
        <v/>
      </c>
      <c r="B129" s="734"/>
      <c r="C129" s="734"/>
      <c r="D129" s="734"/>
      <c r="E129" s="734"/>
      <c r="F129" s="734"/>
      <c r="G129" s="735"/>
      <c r="H129" s="741" t="str">
        <f>IF(OR('521A_entry'!D180="",'521A_entry'!D180=0),"",'521A_entry'!D180)</f>
        <v/>
      </c>
      <c r="I129" s="742"/>
      <c r="J129" s="316" t="str">
        <f>IF(OR('521A_entry'!E180="",'521A_entry'!E180=0),"",'521A_entry'!E180)</f>
        <v/>
      </c>
      <c r="K129" s="145" t="str">
        <f>IF(OR('521A_entry'!F180="",'521A_entry'!F180=0),"",'521A_entry'!F180)</f>
        <v/>
      </c>
      <c r="L129" s="743" t="str">
        <f>IF(OR('521A_entry'!G180="",'521A_entry'!G180=0),"",'521A_entry'!G180)</f>
        <v/>
      </c>
      <c r="M129" s="744"/>
      <c r="N129" s="731" t="str">
        <f>IF(OR('521A_entry'!H180="",'521A_entry'!H180=0),"",'521A_entry'!H180)</f>
        <v/>
      </c>
      <c r="O129" s="736"/>
    </row>
    <row r="130" spans="1:15" x14ac:dyDescent="0.25">
      <c r="A130" s="733" t="str">
        <f>IF(OR('521A_entry'!C181="",'521A_entry'!C181=0),"",'521A_entry'!C181)</f>
        <v/>
      </c>
      <c r="B130" s="734"/>
      <c r="C130" s="734"/>
      <c r="D130" s="734"/>
      <c r="E130" s="734"/>
      <c r="F130" s="734"/>
      <c r="G130" s="735"/>
      <c r="H130" s="741" t="str">
        <f>IF(OR('521A_entry'!D181="",'521A_entry'!D181=0),"",'521A_entry'!D181)</f>
        <v/>
      </c>
      <c r="I130" s="742"/>
      <c r="J130" s="316" t="str">
        <f>IF(OR('521A_entry'!E181="",'521A_entry'!E181=0),"",'521A_entry'!E181)</f>
        <v/>
      </c>
      <c r="K130" s="145" t="str">
        <f>IF(OR('521A_entry'!F181="",'521A_entry'!F181=0),"",'521A_entry'!F181)</f>
        <v/>
      </c>
      <c r="L130" s="743" t="str">
        <f>IF(OR('521A_entry'!G181="",'521A_entry'!G181=0),"",'521A_entry'!G181)</f>
        <v/>
      </c>
      <c r="M130" s="744"/>
      <c r="N130" s="731" t="str">
        <f>IF(OR('521A_entry'!H181="",'521A_entry'!H181=0),"",'521A_entry'!H181)</f>
        <v/>
      </c>
      <c r="O130" s="736"/>
    </row>
    <row r="131" spans="1:15" x14ac:dyDescent="0.25">
      <c r="A131" s="733" t="str">
        <f>IF(OR('521A_entry'!C182="",'521A_entry'!C182=0),"",'521A_entry'!C182)</f>
        <v/>
      </c>
      <c r="B131" s="734"/>
      <c r="C131" s="734"/>
      <c r="D131" s="734"/>
      <c r="E131" s="734"/>
      <c r="F131" s="734"/>
      <c r="G131" s="735"/>
      <c r="H131" s="741" t="str">
        <f>IF(OR('521A_entry'!D182="",'521A_entry'!D182=0),"",'521A_entry'!D182)</f>
        <v/>
      </c>
      <c r="I131" s="742"/>
      <c r="J131" s="316" t="str">
        <f>IF(OR('521A_entry'!E182="",'521A_entry'!E182=0),"",'521A_entry'!E182)</f>
        <v/>
      </c>
      <c r="K131" s="145" t="str">
        <f>IF(OR('521A_entry'!F182="",'521A_entry'!F182=0),"",'521A_entry'!F182)</f>
        <v/>
      </c>
      <c r="L131" s="743" t="str">
        <f>IF(OR('521A_entry'!G182="",'521A_entry'!G182=0),"",'521A_entry'!G182)</f>
        <v/>
      </c>
      <c r="M131" s="744"/>
      <c r="N131" s="731" t="str">
        <f>IF(OR('521A_entry'!H182="",'521A_entry'!H182=0),"",'521A_entry'!H182)</f>
        <v/>
      </c>
      <c r="O131" s="736"/>
    </row>
    <row r="132" spans="1:15" x14ac:dyDescent="0.25">
      <c r="A132" s="733" t="str">
        <f>IF(OR('521A_entry'!C183="",'521A_entry'!C183=0),"",'521A_entry'!C183)</f>
        <v/>
      </c>
      <c r="B132" s="734"/>
      <c r="C132" s="734"/>
      <c r="D132" s="734"/>
      <c r="E132" s="734"/>
      <c r="F132" s="734"/>
      <c r="G132" s="735"/>
      <c r="H132" s="741" t="str">
        <f>IF(OR('521A_entry'!D183="",'521A_entry'!D183=0),"",'521A_entry'!D183)</f>
        <v/>
      </c>
      <c r="I132" s="742"/>
      <c r="J132" s="316" t="str">
        <f>IF(OR('521A_entry'!E183="",'521A_entry'!E183=0),"",'521A_entry'!E183)</f>
        <v/>
      </c>
      <c r="K132" s="145" t="str">
        <f>IF(OR('521A_entry'!F183="",'521A_entry'!F183=0),"",'521A_entry'!F183)</f>
        <v/>
      </c>
      <c r="L132" s="743" t="str">
        <f>IF(OR('521A_entry'!G183="",'521A_entry'!G183=0),"",'521A_entry'!G183)</f>
        <v/>
      </c>
      <c r="M132" s="744"/>
      <c r="N132" s="731" t="str">
        <f>IF(OR('521A_entry'!H183="",'521A_entry'!H183=0),"",'521A_entry'!H183)</f>
        <v/>
      </c>
      <c r="O132" s="736"/>
    </row>
    <row r="133" spans="1:15" x14ac:dyDescent="0.25">
      <c r="A133" s="733" t="str">
        <f>IF(OR('521A_entry'!C184="",'521A_entry'!C184=0),"",'521A_entry'!C184)</f>
        <v/>
      </c>
      <c r="B133" s="734"/>
      <c r="C133" s="734"/>
      <c r="D133" s="734"/>
      <c r="E133" s="734"/>
      <c r="F133" s="734"/>
      <c r="G133" s="735"/>
      <c r="H133" s="741" t="str">
        <f>IF(OR('521A_entry'!D184="",'521A_entry'!D184=0),"",'521A_entry'!D184)</f>
        <v/>
      </c>
      <c r="I133" s="742"/>
      <c r="J133" s="316" t="str">
        <f>IF(OR('521A_entry'!E184="",'521A_entry'!E184=0),"",'521A_entry'!E184)</f>
        <v/>
      </c>
      <c r="K133" s="145" t="str">
        <f>IF(OR('521A_entry'!F184="",'521A_entry'!F184=0),"",'521A_entry'!F184)</f>
        <v/>
      </c>
      <c r="L133" s="743" t="str">
        <f>IF(OR('521A_entry'!G184="",'521A_entry'!G184=0),"",'521A_entry'!G184)</f>
        <v/>
      </c>
      <c r="M133" s="744"/>
      <c r="N133" s="731" t="str">
        <f>IF(OR('521A_entry'!H184="",'521A_entry'!H184=0),"",'521A_entry'!H184)</f>
        <v/>
      </c>
      <c r="O133" s="736"/>
    </row>
    <row r="134" spans="1:15" x14ac:dyDescent="0.25">
      <c r="A134" s="733" t="str">
        <f>IF(OR('521A_entry'!C185="",'521A_entry'!C185=0),"",'521A_entry'!C185)</f>
        <v/>
      </c>
      <c r="B134" s="734"/>
      <c r="C134" s="734"/>
      <c r="D134" s="734"/>
      <c r="E134" s="734"/>
      <c r="F134" s="734"/>
      <c r="G134" s="735"/>
      <c r="H134" s="741" t="str">
        <f>IF(OR('521A_entry'!D185="",'521A_entry'!D185=0),"",'521A_entry'!D185)</f>
        <v/>
      </c>
      <c r="I134" s="742"/>
      <c r="J134" s="316" t="str">
        <f>IF(OR('521A_entry'!E185="",'521A_entry'!E185=0),"",'521A_entry'!E185)</f>
        <v/>
      </c>
      <c r="K134" s="145" t="str">
        <f>IF(OR('521A_entry'!F185="",'521A_entry'!F185=0),"",'521A_entry'!F185)</f>
        <v/>
      </c>
      <c r="L134" s="743" t="str">
        <f>IF(OR('521A_entry'!G185="",'521A_entry'!G185=0),"",'521A_entry'!G185)</f>
        <v/>
      </c>
      <c r="M134" s="744"/>
      <c r="N134" s="731" t="str">
        <f>IF(OR('521A_entry'!H185="",'521A_entry'!H185=0),"",'521A_entry'!H185)</f>
        <v/>
      </c>
      <c r="O134" s="736"/>
    </row>
    <row r="135" spans="1:15" x14ac:dyDescent="0.25">
      <c r="A135" s="733" t="str">
        <f>IF(OR('521A_entry'!C186="",'521A_entry'!C186=0),"",'521A_entry'!C186)</f>
        <v/>
      </c>
      <c r="B135" s="734"/>
      <c r="C135" s="734"/>
      <c r="D135" s="734"/>
      <c r="E135" s="734"/>
      <c r="F135" s="734"/>
      <c r="G135" s="735"/>
      <c r="H135" s="741" t="str">
        <f>IF(OR('521A_entry'!D186="",'521A_entry'!D186=0),"",'521A_entry'!D186)</f>
        <v/>
      </c>
      <c r="I135" s="742"/>
      <c r="J135" s="316" t="str">
        <f>IF(OR('521A_entry'!E186="",'521A_entry'!E186=0),"",'521A_entry'!E186)</f>
        <v/>
      </c>
      <c r="K135" s="145" t="str">
        <f>IF(OR('521A_entry'!F186="",'521A_entry'!F186=0),"",'521A_entry'!F186)</f>
        <v/>
      </c>
      <c r="L135" s="743" t="str">
        <f>IF(OR('521A_entry'!G186="",'521A_entry'!G186=0),"",'521A_entry'!G186)</f>
        <v/>
      </c>
      <c r="M135" s="744"/>
      <c r="N135" s="731" t="str">
        <f>IF(OR('521A_entry'!H186="",'521A_entry'!H186=0),"",'521A_entry'!H186)</f>
        <v/>
      </c>
      <c r="O135" s="736"/>
    </row>
    <row r="136" spans="1:15" x14ac:dyDescent="0.25">
      <c r="A136" s="733" t="str">
        <f>IF(OR('521A_entry'!C187="",'521A_entry'!C187=0),"",'521A_entry'!C187)</f>
        <v/>
      </c>
      <c r="B136" s="734"/>
      <c r="C136" s="734"/>
      <c r="D136" s="734"/>
      <c r="E136" s="734"/>
      <c r="F136" s="734"/>
      <c r="G136" s="735"/>
      <c r="H136" s="741" t="str">
        <f>IF(OR('521A_entry'!D187="",'521A_entry'!D187=0),"",'521A_entry'!D187)</f>
        <v/>
      </c>
      <c r="I136" s="742"/>
      <c r="J136" s="316" t="str">
        <f>IF(OR('521A_entry'!E187="",'521A_entry'!E187=0),"",'521A_entry'!E187)</f>
        <v/>
      </c>
      <c r="K136" s="145" t="str">
        <f>IF(OR('521A_entry'!F187="",'521A_entry'!F187=0),"",'521A_entry'!F187)</f>
        <v/>
      </c>
      <c r="L136" s="743" t="str">
        <f>IF(OR('521A_entry'!G187="",'521A_entry'!G187=0),"",'521A_entry'!G187)</f>
        <v/>
      </c>
      <c r="M136" s="744"/>
      <c r="N136" s="731" t="str">
        <f>IF(OR('521A_entry'!H187="",'521A_entry'!H187=0),"",'521A_entry'!H187)</f>
        <v/>
      </c>
      <c r="O136" s="736"/>
    </row>
    <row r="137" spans="1:15" x14ac:dyDescent="0.25">
      <c r="A137" s="733" t="str">
        <f>IF(OR('521A_entry'!C188="",'521A_entry'!C188=0),"",'521A_entry'!C188)</f>
        <v/>
      </c>
      <c r="B137" s="734"/>
      <c r="C137" s="734"/>
      <c r="D137" s="734"/>
      <c r="E137" s="734"/>
      <c r="F137" s="734"/>
      <c r="G137" s="735"/>
      <c r="H137" s="741" t="str">
        <f>IF(OR('521A_entry'!D188="",'521A_entry'!D188=0),"",'521A_entry'!D188)</f>
        <v/>
      </c>
      <c r="I137" s="742"/>
      <c r="J137" s="316" t="str">
        <f>IF(OR('521A_entry'!E188="",'521A_entry'!E188=0),"",'521A_entry'!E188)</f>
        <v/>
      </c>
      <c r="K137" s="145" t="str">
        <f>IF(OR('521A_entry'!F188="",'521A_entry'!F188=0),"",'521A_entry'!F188)</f>
        <v/>
      </c>
      <c r="L137" s="743" t="str">
        <f>IF(OR('521A_entry'!G188="",'521A_entry'!G188=0),"",'521A_entry'!G188)</f>
        <v/>
      </c>
      <c r="M137" s="744"/>
      <c r="N137" s="731" t="str">
        <f>IF(OR('521A_entry'!H188="",'521A_entry'!H188=0),"",'521A_entry'!H188)</f>
        <v/>
      </c>
      <c r="O137" s="736"/>
    </row>
    <row r="138" spans="1:15" x14ac:dyDescent="0.25">
      <c r="A138" s="733" t="str">
        <f>IF(OR('521A_entry'!C189="",'521A_entry'!C189=0),"",'521A_entry'!C189)</f>
        <v/>
      </c>
      <c r="B138" s="734"/>
      <c r="C138" s="734"/>
      <c r="D138" s="734"/>
      <c r="E138" s="734"/>
      <c r="F138" s="734"/>
      <c r="G138" s="735"/>
      <c r="H138" s="741" t="str">
        <f>IF(OR('521A_entry'!D189="",'521A_entry'!D189=0),"",'521A_entry'!D189)</f>
        <v/>
      </c>
      <c r="I138" s="742"/>
      <c r="J138" s="316" t="str">
        <f>IF(OR('521A_entry'!E189="",'521A_entry'!E189=0),"",'521A_entry'!E189)</f>
        <v/>
      </c>
      <c r="K138" s="145" t="str">
        <f>IF(OR('521A_entry'!F189="",'521A_entry'!F189=0),"",'521A_entry'!F189)</f>
        <v/>
      </c>
      <c r="L138" s="743" t="str">
        <f>IF(OR('521A_entry'!G189="",'521A_entry'!G189=0),"",'521A_entry'!G189)</f>
        <v/>
      </c>
      <c r="M138" s="744"/>
      <c r="N138" s="731" t="str">
        <f>IF(OR('521A_entry'!H189="",'521A_entry'!H189=0),"",'521A_entry'!H189)</f>
        <v/>
      </c>
      <c r="O138" s="736"/>
    </row>
    <row r="139" spans="1:15" x14ac:dyDescent="0.25">
      <c r="A139" s="733" t="str">
        <f>IF(OR('521A_entry'!C190="",'521A_entry'!C190=0),"",'521A_entry'!C190)</f>
        <v/>
      </c>
      <c r="B139" s="734"/>
      <c r="C139" s="734"/>
      <c r="D139" s="734"/>
      <c r="E139" s="734"/>
      <c r="F139" s="734"/>
      <c r="G139" s="735"/>
      <c r="H139" s="741" t="str">
        <f>IF(OR('521A_entry'!D190="",'521A_entry'!D190=0),"",'521A_entry'!D190)</f>
        <v/>
      </c>
      <c r="I139" s="742"/>
      <c r="J139" s="316" t="str">
        <f>IF(OR('521A_entry'!E190="",'521A_entry'!E190=0),"",'521A_entry'!E190)</f>
        <v/>
      </c>
      <c r="K139" s="145" t="str">
        <f>IF(OR('521A_entry'!F190="",'521A_entry'!F190=0),"",'521A_entry'!F190)</f>
        <v/>
      </c>
      <c r="L139" s="743" t="str">
        <f>IF(OR('521A_entry'!G190="",'521A_entry'!G190=0),"",'521A_entry'!G190)</f>
        <v/>
      </c>
      <c r="M139" s="744"/>
      <c r="N139" s="731" t="str">
        <f>IF(OR('521A_entry'!H190="",'521A_entry'!H190=0),"",'521A_entry'!H190)</f>
        <v/>
      </c>
      <c r="O139" s="736"/>
    </row>
    <row r="140" spans="1:15" x14ac:dyDescent="0.25">
      <c r="A140" s="733" t="str">
        <f>IF(OR('521A_entry'!C191="",'521A_entry'!C191=0),"",'521A_entry'!C191)</f>
        <v/>
      </c>
      <c r="B140" s="734"/>
      <c r="C140" s="734"/>
      <c r="D140" s="734"/>
      <c r="E140" s="734"/>
      <c r="F140" s="734"/>
      <c r="G140" s="735"/>
      <c r="H140" s="741" t="str">
        <f>IF(OR('521A_entry'!D191="",'521A_entry'!D191=0),"",'521A_entry'!D191)</f>
        <v/>
      </c>
      <c r="I140" s="742"/>
      <c r="J140" s="316" t="str">
        <f>IF(OR('521A_entry'!E191="",'521A_entry'!E191=0),"",'521A_entry'!E191)</f>
        <v/>
      </c>
      <c r="K140" s="145" t="str">
        <f>IF(OR('521A_entry'!F191="",'521A_entry'!F191=0),"",'521A_entry'!F191)</f>
        <v/>
      </c>
      <c r="L140" s="743" t="str">
        <f>IF(OR('521A_entry'!G191="",'521A_entry'!G191=0),"",'521A_entry'!G191)</f>
        <v/>
      </c>
      <c r="M140" s="744"/>
      <c r="N140" s="731" t="str">
        <f>IF(OR('521A_entry'!H191="",'521A_entry'!H191=0),"",'521A_entry'!H191)</f>
        <v/>
      </c>
      <c r="O140" s="736"/>
    </row>
    <row r="141" spans="1:15" x14ac:dyDescent="0.25">
      <c r="A141" s="733" t="str">
        <f>IF(OR('521A_entry'!C192="",'521A_entry'!C192=0),"",'521A_entry'!C192)</f>
        <v/>
      </c>
      <c r="B141" s="734"/>
      <c r="C141" s="734"/>
      <c r="D141" s="734"/>
      <c r="E141" s="734"/>
      <c r="F141" s="734"/>
      <c r="G141" s="735"/>
      <c r="H141" s="741" t="str">
        <f>IF(OR('521A_entry'!D192="",'521A_entry'!D192=0),"",'521A_entry'!D192)</f>
        <v/>
      </c>
      <c r="I141" s="742"/>
      <c r="J141" s="316" t="str">
        <f>IF(OR('521A_entry'!E192="",'521A_entry'!E192=0),"",'521A_entry'!E192)</f>
        <v/>
      </c>
      <c r="K141" s="145" t="str">
        <f>IF(OR('521A_entry'!F192="",'521A_entry'!F192=0),"",'521A_entry'!F192)</f>
        <v/>
      </c>
      <c r="L141" s="743" t="str">
        <f>IF(OR('521A_entry'!G192="",'521A_entry'!G192=0),"",'521A_entry'!G192)</f>
        <v/>
      </c>
      <c r="M141" s="744"/>
      <c r="N141" s="731" t="str">
        <f>IF(OR('521A_entry'!H192="",'521A_entry'!H192=0),"",'521A_entry'!H192)</f>
        <v/>
      </c>
      <c r="O141" s="736"/>
    </row>
    <row r="142" spans="1:15" x14ac:dyDescent="0.25">
      <c r="A142" s="733" t="str">
        <f>IF(OR('521A_entry'!C193="",'521A_entry'!C193=0),"",'521A_entry'!C193)</f>
        <v/>
      </c>
      <c r="B142" s="734"/>
      <c r="C142" s="734"/>
      <c r="D142" s="734"/>
      <c r="E142" s="734"/>
      <c r="F142" s="734"/>
      <c r="G142" s="735"/>
      <c r="H142" s="741" t="str">
        <f>IF(OR('521A_entry'!D193="",'521A_entry'!D193=0),"",'521A_entry'!D193)</f>
        <v/>
      </c>
      <c r="I142" s="742"/>
      <c r="J142" s="316" t="str">
        <f>IF(OR('521A_entry'!E193="",'521A_entry'!E193=0),"",'521A_entry'!E193)</f>
        <v/>
      </c>
      <c r="K142" s="145" t="str">
        <f>IF(OR('521A_entry'!F193="",'521A_entry'!F193=0),"",'521A_entry'!F193)</f>
        <v/>
      </c>
      <c r="L142" s="743" t="str">
        <f>IF(OR('521A_entry'!G193="",'521A_entry'!G193=0),"",'521A_entry'!G193)</f>
        <v/>
      </c>
      <c r="M142" s="744"/>
      <c r="N142" s="731" t="str">
        <f>IF(OR('521A_entry'!H193="",'521A_entry'!H193=0),"",'521A_entry'!H193)</f>
        <v/>
      </c>
      <c r="O142" s="736"/>
    </row>
    <row r="143" spans="1:15" x14ac:dyDescent="0.25">
      <c r="A143" s="733" t="str">
        <f>IF(OR('521A_entry'!C194="",'521A_entry'!C194=0),"",'521A_entry'!C194)</f>
        <v/>
      </c>
      <c r="B143" s="734"/>
      <c r="C143" s="734"/>
      <c r="D143" s="734"/>
      <c r="E143" s="734"/>
      <c r="F143" s="734"/>
      <c r="G143" s="735"/>
      <c r="H143" s="741" t="str">
        <f>IF(OR('521A_entry'!D194="",'521A_entry'!D194=0),"",'521A_entry'!D194)</f>
        <v/>
      </c>
      <c r="I143" s="742"/>
      <c r="J143" s="316" t="str">
        <f>IF(OR('521A_entry'!E194="",'521A_entry'!E194=0),"",'521A_entry'!E194)</f>
        <v/>
      </c>
      <c r="K143" s="145" t="str">
        <f>IF(OR('521A_entry'!F194="",'521A_entry'!F194=0),"",'521A_entry'!F194)</f>
        <v/>
      </c>
      <c r="L143" s="743" t="str">
        <f>IF(OR('521A_entry'!G194="",'521A_entry'!G194=0),"",'521A_entry'!G194)</f>
        <v/>
      </c>
      <c r="M143" s="744"/>
      <c r="N143" s="731" t="str">
        <f>IF(OR('521A_entry'!H194="",'521A_entry'!H194=0),"",'521A_entry'!H194)</f>
        <v/>
      </c>
      <c r="O143" s="736"/>
    </row>
    <row r="144" spans="1:15" x14ac:dyDescent="0.25">
      <c r="A144" s="728" t="s">
        <v>3102</v>
      </c>
      <c r="B144" s="729"/>
      <c r="C144" s="729"/>
      <c r="D144" s="729"/>
      <c r="E144" s="729"/>
      <c r="F144" s="729"/>
      <c r="G144" s="729"/>
      <c r="H144" s="729"/>
      <c r="I144" s="729"/>
      <c r="J144" s="729"/>
      <c r="K144" s="729"/>
      <c r="L144" s="729"/>
      <c r="M144" s="730"/>
      <c r="N144" s="731">
        <f>$N$75</f>
        <v>0</v>
      </c>
      <c r="O144" s="732"/>
    </row>
    <row r="145" spans="1:18" x14ac:dyDescent="0.3">
      <c r="A145" s="737" t="s">
        <v>3758</v>
      </c>
      <c r="B145" s="737"/>
      <c r="C145" s="737"/>
      <c r="D145" s="737"/>
      <c r="E145" s="737"/>
      <c r="F145" s="737"/>
      <c r="G145" s="624"/>
      <c r="H145" s="624"/>
      <c r="I145" s="624"/>
      <c r="J145" s="624"/>
      <c r="K145" s="624"/>
      <c r="L145" s="624"/>
      <c r="M145" s="624"/>
      <c r="N145" s="624"/>
      <c r="O145" s="624"/>
    </row>
    <row r="146" spans="1:18" x14ac:dyDescent="0.3">
      <c r="A146" s="738" t="s">
        <v>3739</v>
      </c>
      <c r="B146" s="739"/>
      <c r="C146" s="739"/>
      <c r="D146" s="739"/>
      <c r="E146" s="739"/>
      <c r="F146" s="739"/>
      <c r="G146" s="739"/>
      <c r="H146" s="739"/>
      <c r="I146" s="739"/>
      <c r="J146" s="739"/>
      <c r="K146" s="739"/>
      <c r="L146" s="739"/>
      <c r="M146" s="740"/>
      <c r="N146" s="738" t="s">
        <v>3740</v>
      </c>
      <c r="O146" s="740"/>
      <c r="R146" s="1">
        <f>IF(AND(A147="",N147=""),0,5)</f>
        <v>0</v>
      </c>
    </row>
    <row r="147" spans="1:18" x14ac:dyDescent="0.25">
      <c r="A147" s="733" t="str">
        <f>IF(OR('521A_entry'!Q157="",'521A_entry'!Q157=0),"",'521A_entry'!Q157)</f>
        <v/>
      </c>
      <c r="B147" s="734"/>
      <c r="C147" s="734"/>
      <c r="D147" s="734"/>
      <c r="E147" s="734"/>
      <c r="F147" s="734"/>
      <c r="G147" s="734"/>
      <c r="H147" s="734"/>
      <c r="I147" s="734"/>
      <c r="J147" s="734"/>
      <c r="K147" s="734"/>
      <c r="L147" s="734"/>
      <c r="M147" s="735"/>
      <c r="N147" s="731" t="str">
        <f>IF(OR('521A_entry'!R157="",'521A_entry'!R157=0),"",'521A_entry'!R157)</f>
        <v/>
      </c>
      <c r="O147" s="736"/>
    </row>
    <row r="148" spans="1:18" x14ac:dyDescent="0.25">
      <c r="A148" s="733" t="str">
        <f>IF(OR('521A_entry'!Q158="",'521A_entry'!Q158=0),"",'521A_entry'!Q158)</f>
        <v/>
      </c>
      <c r="B148" s="734"/>
      <c r="C148" s="734"/>
      <c r="D148" s="734"/>
      <c r="E148" s="734"/>
      <c r="F148" s="734"/>
      <c r="G148" s="734"/>
      <c r="H148" s="734"/>
      <c r="I148" s="734"/>
      <c r="J148" s="734"/>
      <c r="K148" s="734"/>
      <c r="L148" s="734"/>
      <c r="M148" s="735"/>
      <c r="N148" s="731" t="str">
        <f>IF(OR('521A_entry'!R158="",'521A_entry'!R158=0),"",'521A_entry'!R158)</f>
        <v/>
      </c>
      <c r="O148" s="736"/>
    </row>
    <row r="149" spans="1:18" x14ac:dyDescent="0.25">
      <c r="A149" s="733" t="str">
        <f>IF(OR('521A_entry'!Q159="",'521A_entry'!Q159=0),"",'521A_entry'!Q159)</f>
        <v/>
      </c>
      <c r="B149" s="734"/>
      <c r="C149" s="734"/>
      <c r="D149" s="734"/>
      <c r="E149" s="734"/>
      <c r="F149" s="734"/>
      <c r="G149" s="734"/>
      <c r="H149" s="734"/>
      <c r="I149" s="734"/>
      <c r="J149" s="734"/>
      <c r="K149" s="734"/>
      <c r="L149" s="734"/>
      <c r="M149" s="735"/>
      <c r="N149" s="731" t="str">
        <f>IF(OR('521A_entry'!R159="",'521A_entry'!R159=0),"",'521A_entry'!R159)</f>
        <v/>
      </c>
      <c r="O149" s="736"/>
    </row>
    <row r="150" spans="1:18" x14ac:dyDescent="0.25">
      <c r="A150" s="733" t="str">
        <f>IF(OR('521A_entry'!Q160="",'521A_entry'!Q160=0),"",'521A_entry'!Q160)</f>
        <v/>
      </c>
      <c r="B150" s="734"/>
      <c r="C150" s="734"/>
      <c r="D150" s="734"/>
      <c r="E150" s="734"/>
      <c r="F150" s="734"/>
      <c r="G150" s="734"/>
      <c r="H150" s="734"/>
      <c r="I150" s="734"/>
      <c r="J150" s="734"/>
      <c r="K150" s="734"/>
      <c r="L150" s="734"/>
      <c r="M150" s="735"/>
      <c r="N150" s="731" t="str">
        <f>IF(OR('521A_entry'!R160="",'521A_entry'!R160=0),"",'521A_entry'!R160)</f>
        <v/>
      </c>
      <c r="O150" s="736"/>
    </row>
    <row r="151" spans="1:18" x14ac:dyDescent="0.25">
      <c r="A151" s="733" t="str">
        <f>IF(OR('521A_entry'!Q161="",'521A_entry'!Q161=0),"",'521A_entry'!Q161)</f>
        <v/>
      </c>
      <c r="B151" s="734"/>
      <c r="C151" s="734"/>
      <c r="D151" s="734"/>
      <c r="E151" s="734"/>
      <c r="F151" s="734"/>
      <c r="G151" s="734"/>
      <c r="H151" s="734"/>
      <c r="I151" s="734"/>
      <c r="J151" s="734"/>
      <c r="K151" s="734"/>
      <c r="L151" s="734"/>
      <c r="M151" s="735"/>
      <c r="N151" s="731" t="str">
        <f>IF(OR('521A_entry'!R161="",'521A_entry'!R161=0),"",'521A_entry'!R161)</f>
        <v/>
      </c>
      <c r="O151" s="736"/>
    </row>
    <row r="152" spans="1:18" x14ac:dyDescent="0.25">
      <c r="A152" s="733" t="str">
        <f>IF(OR('521A_entry'!Q162="",'521A_entry'!Q162=0),"",'521A_entry'!Q162)</f>
        <v/>
      </c>
      <c r="B152" s="734"/>
      <c r="C152" s="734"/>
      <c r="D152" s="734"/>
      <c r="E152" s="734"/>
      <c r="F152" s="734"/>
      <c r="G152" s="734"/>
      <c r="H152" s="734"/>
      <c r="I152" s="734"/>
      <c r="J152" s="734"/>
      <c r="K152" s="734"/>
      <c r="L152" s="734"/>
      <c r="M152" s="735"/>
      <c r="N152" s="731" t="str">
        <f>IF(OR('521A_entry'!R162="",'521A_entry'!R162=0),"",'521A_entry'!R162)</f>
        <v/>
      </c>
      <c r="O152" s="736"/>
    </row>
    <row r="153" spans="1:18" x14ac:dyDescent="0.25">
      <c r="A153" s="733" t="str">
        <f>IF(OR('521A_entry'!Q163="",'521A_entry'!Q163=0),"",'521A_entry'!Q163)</f>
        <v/>
      </c>
      <c r="B153" s="734"/>
      <c r="C153" s="734"/>
      <c r="D153" s="734"/>
      <c r="E153" s="734"/>
      <c r="F153" s="734"/>
      <c r="G153" s="734"/>
      <c r="H153" s="734"/>
      <c r="I153" s="734"/>
      <c r="J153" s="734"/>
      <c r="K153" s="734"/>
      <c r="L153" s="734"/>
      <c r="M153" s="735"/>
      <c r="N153" s="731" t="str">
        <f>IF(OR('521A_entry'!R163="",'521A_entry'!R163=0),"",'521A_entry'!R163)</f>
        <v/>
      </c>
      <c r="O153" s="736"/>
    </row>
    <row r="154" spans="1:18" x14ac:dyDescent="0.25">
      <c r="A154" s="733" t="str">
        <f>IF(OR('521A_entry'!Q164="",'521A_entry'!Q164=0),"",'521A_entry'!Q164)</f>
        <v/>
      </c>
      <c r="B154" s="734"/>
      <c r="C154" s="734"/>
      <c r="D154" s="734"/>
      <c r="E154" s="734"/>
      <c r="F154" s="734"/>
      <c r="G154" s="734"/>
      <c r="H154" s="734"/>
      <c r="I154" s="734"/>
      <c r="J154" s="734"/>
      <c r="K154" s="734"/>
      <c r="L154" s="734"/>
      <c r="M154" s="735"/>
      <c r="N154" s="731" t="str">
        <f>IF(OR('521A_entry'!R164="",'521A_entry'!R164=0),"",'521A_entry'!R164)</f>
        <v/>
      </c>
      <c r="O154" s="736"/>
    </row>
    <row r="155" spans="1:18" ht="13.2" customHeight="1" x14ac:dyDescent="0.25">
      <c r="A155" s="728" t="s">
        <v>3103</v>
      </c>
      <c r="B155" s="729"/>
      <c r="C155" s="729"/>
      <c r="D155" s="729"/>
      <c r="E155" s="729"/>
      <c r="F155" s="729"/>
      <c r="G155" s="729"/>
      <c r="H155" s="729"/>
      <c r="I155" s="729"/>
      <c r="J155" s="729"/>
      <c r="K155" s="729"/>
      <c r="L155" s="729"/>
      <c r="M155" s="730"/>
      <c r="N155" s="731">
        <f>$N$86</f>
        <v>0</v>
      </c>
      <c r="O155" s="732"/>
    </row>
    <row r="156" spans="1:18" ht="13.2" customHeight="1" x14ac:dyDescent="0.25">
      <c r="A156" s="759" t="s">
        <v>3773</v>
      </c>
      <c r="B156" s="760"/>
      <c r="C156" s="760"/>
      <c r="D156" s="760"/>
      <c r="E156" s="761"/>
      <c r="F156" s="749" t="s">
        <v>3732</v>
      </c>
      <c r="G156" s="750"/>
      <c r="H156" s="750"/>
      <c r="I156" s="750"/>
      <c r="J156" s="750"/>
      <c r="K156" s="750"/>
      <c r="L156" s="750"/>
      <c r="M156" s="751"/>
      <c r="N156" s="752" t="s">
        <v>3719</v>
      </c>
      <c r="O156" s="753"/>
    </row>
    <row r="157" spans="1:18" ht="13.2" customHeight="1" x14ac:dyDescent="0.25">
      <c r="A157" s="754" t="str">
        <f>"Page 6 of "&amp;$R$3</f>
        <v>Page 6 of 4</v>
      </c>
      <c r="B157" s="755"/>
      <c r="C157" s="755"/>
      <c r="D157" s="755"/>
      <c r="E157" s="756"/>
      <c r="F157" s="754" t="str">
        <f>IF(K3="","",K3)</f>
        <v/>
      </c>
      <c r="G157" s="755"/>
      <c r="H157" s="755"/>
      <c r="I157" s="755"/>
      <c r="J157" s="755"/>
      <c r="K157" s="755"/>
      <c r="L157" s="755"/>
      <c r="M157" s="756"/>
      <c r="N157" s="757"/>
      <c r="O157" s="758"/>
    </row>
    <row r="158" spans="1:18" ht="13.2" customHeight="1" x14ac:dyDescent="0.3">
      <c r="A158" s="737" t="s">
        <v>3768</v>
      </c>
      <c r="B158" s="737"/>
      <c r="C158" s="737"/>
      <c r="D158" s="737"/>
      <c r="E158" s="737"/>
      <c r="F158" s="737"/>
      <c r="G158" s="624"/>
      <c r="H158" s="624"/>
      <c r="I158" s="624"/>
      <c r="J158" s="624"/>
      <c r="K158" s="624"/>
      <c r="L158" s="624"/>
      <c r="M158" s="624"/>
      <c r="N158" s="624"/>
      <c r="O158" s="624"/>
    </row>
    <row r="159" spans="1:18" x14ac:dyDescent="0.3">
      <c r="A159" s="738" t="s">
        <v>3733</v>
      </c>
      <c r="B159" s="739"/>
      <c r="C159" s="739"/>
      <c r="D159" s="739"/>
      <c r="E159" s="739"/>
      <c r="F159" s="739"/>
      <c r="G159" s="739"/>
      <c r="H159" s="739"/>
      <c r="I159" s="739"/>
      <c r="J159" s="739"/>
      <c r="K159" s="739"/>
      <c r="L159" s="739"/>
      <c r="M159" s="740"/>
      <c r="N159" s="738" t="s">
        <v>3734</v>
      </c>
      <c r="O159" s="740"/>
      <c r="R159" s="1">
        <f>IF(AND(A160="",N160=""),0,6)</f>
        <v>0</v>
      </c>
    </row>
    <row r="160" spans="1:18" x14ac:dyDescent="0.25">
      <c r="A160" s="733" t="str">
        <f>IF(OR('521A_entry'!L159="",'521A_entry'!L159=0),"",'521A_entry'!L159)</f>
        <v/>
      </c>
      <c r="B160" s="734"/>
      <c r="C160" s="734"/>
      <c r="D160" s="734"/>
      <c r="E160" s="734"/>
      <c r="F160" s="734"/>
      <c r="G160" s="734"/>
      <c r="H160" s="734"/>
      <c r="I160" s="734"/>
      <c r="J160" s="734"/>
      <c r="K160" s="734"/>
      <c r="L160" s="734"/>
      <c r="M160" s="735"/>
      <c r="N160" s="731" t="str">
        <f>IF(OR('521A_entry'!M159="",'521A_entry'!M159=0),"",'521A_entry'!M159)</f>
        <v/>
      </c>
      <c r="O160" s="736"/>
    </row>
    <row r="161" spans="1:18" x14ac:dyDescent="0.25">
      <c r="A161" s="733" t="str">
        <f>IF(OR('521A_entry'!L160="",'521A_entry'!L160=0),"",'521A_entry'!L160)</f>
        <v/>
      </c>
      <c r="B161" s="734"/>
      <c r="C161" s="734"/>
      <c r="D161" s="734"/>
      <c r="E161" s="734"/>
      <c r="F161" s="734"/>
      <c r="G161" s="734"/>
      <c r="H161" s="734"/>
      <c r="I161" s="734"/>
      <c r="J161" s="734"/>
      <c r="K161" s="734"/>
      <c r="L161" s="734"/>
      <c r="M161" s="735"/>
      <c r="N161" s="731" t="str">
        <f>IF(OR('521A_entry'!M160="",'521A_entry'!M160=0),"",'521A_entry'!M160)</f>
        <v/>
      </c>
      <c r="O161" s="736"/>
    </row>
    <row r="162" spans="1:18" x14ac:dyDescent="0.25">
      <c r="A162" s="733" t="str">
        <f>IF(OR('521A_entry'!L161="",'521A_entry'!L161=0),"",'521A_entry'!L161)</f>
        <v/>
      </c>
      <c r="B162" s="734"/>
      <c r="C162" s="734"/>
      <c r="D162" s="734"/>
      <c r="E162" s="734"/>
      <c r="F162" s="734"/>
      <c r="G162" s="734"/>
      <c r="H162" s="734"/>
      <c r="I162" s="734"/>
      <c r="J162" s="734"/>
      <c r="K162" s="734"/>
      <c r="L162" s="734"/>
      <c r="M162" s="735"/>
      <c r="N162" s="731" t="str">
        <f>IF(OR('521A_entry'!M161="",'521A_entry'!M161=0),"",'521A_entry'!M161)</f>
        <v/>
      </c>
      <c r="O162" s="736"/>
    </row>
    <row r="163" spans="1:18" x14ac:dyDescent="0.25">
      <c r="A163" s="733" t="str">
        <f>IF(OR('521A_entry'!L162="",'521A_entry'!L162=0),"",'521A_entry'!L162)</f>
        <v/>
      </c>
      <c r="B163" s="734"/>
      <c r="C163" s="734"/>
      <c r="D163" s="734"/>
      <c r="E163" s="734"/>
      <c r="F163" s="734"/>
      <c r="G163" s="734"/>
      <c r="H163" s="734"/>
      <c r="I163" s="734"/>
      <c r="J163" s="734"/>
      <c r="K163" s="734"/>
      <c r="L163" s="734"/>
      <c r="M163" s="735"/>
      <c r="N163" s="731" t="str">
        <f>IF(OR('521A_entry'!M162="",'521A_entry'!M162=0),"",'521A_entry'!M162)</f>
        <v/>
      </c>
      <c r="O163" s="736"/>
    </row>
    <row r="164" spans="1:18" ht="13.2" customHeight="1" x14ac:dyDescent="0.25">
      <c r="A164" s="733" t="str">
        <f>IF(OR('521A_entry'!L163="",'521A_entry'!L163=0),"",'521A_entry'!L163)</f>
        <v/>
      </c>
      <c r="B164" s="734"/>
      <c r="C164" s="734"/>
      <c r="D164" s="734"/>
      <c r="E164" s="734"/>
      <c r="F164" s="734"/>
      <c r="G164" s="734"/>
      <c r="H164" s="734"/>
      <c r="I164" s="734"/>
      <c r="J164" s="734"/>
      <c r="K164" s="734"/>
      <c r="L164" s="734"/>
      <c r="M164" s="735"/>
      <c r="N164" s="731" t="str">
        <f>IF(OR('521A_entry'!M163="",'521A_entry'!M163=0),"",'521A_entry'!M163)</f>
        <v/>
      </c>
      <c r="O164" s="736"/>
    </row>
    <row r="165" spans="1:18" ht="13.2" customHeight="1" x14ac:dyDescent="0.25">
      <c r="A165" s="745" t="s">
        <v>3735</v>
      </c>
      <c r="B165" s="729"/>
      <c r="C165" s="729"/>
      <c r="D165" s="729"/>
      <c r="E165" s="729"/>
      <c r="F165" s="729"/>
      <c r="G165" s="729"/>
      <c r="H165" s="729"/>
      <c r="I165" s="729"/>
      <c r="J165" s="729"/>
      <c r="K165" s="729"/>
      <c r="L165" s="729"/>
      <c r="M165" s="730"/>
      <c r="N165" s="731">
        <f>$N$49</f>
        <v>0</v>
      </c>
      <c r="O165" s="732"/>
    </row>
    <row r="166" spans="1:18" ht="30" customHeight="1" x14ac:dyDescent="0.3">
      <c r="A166" s="737" t="s">
        <v>3757</v>
      </c>
      <c r="B166" s="737"/>
      <c r="C166" s="737"/>
      <c r="D166" s="737"/>
      <c r="E166" s="737"/>
      <c r="F166" s="737"/>
      <c r="G166" s="624"/>
      <c r="H166" s="624"/>
      <c r="I166" s="624"/>
      <c r="J166" s="624"/>
      <c r="K166" s="624"/>
      <c r="L166" s="624"/>
      <c r="M166" s="624"/>
      <c r="N166" s="624"/>
      <c r="O166" s="624"/>
    </row>
    <row r="167" spans="1:18" ht="30" x14ac:dyDescent="0.3">
      <c r="A167" s="738" t="s">
        <v>3736</v>
      </c>
      <c r="B167" s="746"/>
      <c r="C167" s="746"/>
      <c r="D167" s="746"/>
      <c r="E167" s="746"/>
      <c r="F167" s="746"/>
      <c r="G167" s="730"/>
      <c r="H167" s="747" t="s">
        <v>3099</v>
      </c>
      <c r="I167" s="748"/>
      <c r="J167" s="326" t="s">
        <v>3737</v>
      </c>
      <c r="K167" s="35" t="s">
        <v>3100</v>
      </c>
      <c r="L167" s="728" t="s">
        <v>3101</v>
      </c>
      <c r="M167" s="730"/>
      <c r="N167" s="738" t="s">
        <v>3738</v>
      </c>
      <c r="O167" s="730"/>
      <c r="R167" s="1">
        <f>IF(AND(A168="",N168=""),0,6)</f>
        <v>0</v>
      </c>
    </row>
    <row r="168" spans="1:18" x14ac:dyDescent="0.25">
      <c r="A168" s="733" t="str">
        <f>IF(OR('521A_entry'!C195="",'521A_entry'!C195=0),"",'521A_entry'!C195)</f>
        <v/>
      </c>
      <c r="B168" s="734"/>
      <c r="C168" s="734"/>
      <c r="D168" s="734"/>
      <c r="E168" s="734"/>
      <c r="F168" s="734"/>
      <c r="G168" s="735"/>
      <c r="H168" s="741" t="str">
        <f>IF(OR('521A_entry'!D195="",'521A_entry'!D195=0),"",'521A_entry'!D195)</f>
        <v/>
      </c>
      <c r="I168" s="742"/>
      <c r="J168" s="316" t="str">
        <f>IF(OR('521A_entry'!E195="",'521A_entry'!E195=0),"",'521A_entry'!E195)</f>
        <v/>
      </c>
      <c r="K168" s="145" t="str">
        <f>IF(OR('521A_entry'!F195="",'521A_entry'!F195=0),"",'521A_entry'!F195)</f>
        <v/>
      </c>
      <c r="L168" s="743" t="str">
        <f>IF(OR('521A_entry'!G195="",'521A_entry'!G195=0),"",'521A_entry'!G195)</f>
        <v/>
      </c>
      <c r="M168" s="744"/>
      <c r="N168" s="731" t="str">
        <f>IF(OR('521A_entry'!H195="",'521A_entry'!H195=0),"",'521A_entry'!H195)</f>
        <v/>
      </c>
      <c r="O168" s="736"/>
    </row>
    <row r="169" spans="1:18" x14ac:dyDescent="0.25">
      <c r="A169" s="733" t="str">
        <f>IF(OR('521A_entry'!C196="",'521A_entry'!C196=0),"",'521A_entry'!C196)</f>
        <v/>
      </c>
      <c r="B169" s="734"/>
      <c r="C169" s="734"/>
      <c r="D169" s="734"/>
      <c r="E169" s="734"/>
      <c r="F169" s="734"/>
      <c r="G169" s="735"/>
      <c r="H169" s="741" t="str">
        <f>IF(OR('521A_entry'!D196="",'521A_entry'!D196=0),"",'521A_entry'!D196)</f>
        <v/>
      </c>
      <c r="I169" s="742"/>
      <c r="J169" s="324" t="str">
        <f>IF(OR('521A_entry'!E196="",'521A_entry'!E196=0),"",'521A_entry'!E196)</f>
        <v/>
      </c>
      <c r="K169" s="145" t="str">
        <f>IF(OR('521A_entry'!F196="",'521A_entry'!F196=0),"",'521A_entry'!F196)</f>
        <v/>
      </c>
      <c r="L169" s="743" t="str">
        <f>IF(OR('521A_entry'!G196="",'521A_entry'!G196=0),"",'521A_entry'!G196)</f>
        <v/>
      </c>
      <c r="M169" s="744"/>
      <c r="N169" s="731" t="str">
        <f>IF(OR('521A_entry'!H196="",'521A_entry'!H196=0),"",'521A_entry'!H196)</f>
        <v/>
      </c>
      <c r="O169" s="736"/>
    </row>
    <row r="170" spans="1:18" x14ac:dyDescent="0.25">
      <c r="A170" s="733" t="str">
        <f>IF(OR('521A_entry'!C197="",'521A_entry'!C197=0),"",'521A_entry'!C197)</f>
        <v/>
      </c>
      <c r="B170" s="734"/>
      <c r="C170" s="734"/>
      <c r="D170" s="734"/>
      <c r="E170" s="734"/>
      <c r="F170" s="734"/>
      <c r="G170" s="735"/>
      <c r="H170" s="741" t="str">
        <f>IF(OR('521A_entry'!D197="",'521A_entry'!D197=0),"",'521A_entry'!D197)</f>
        <v/>
      </c>
      <c r="I170" s="742"/>
      <c r="J170" s="324" t="str">
        <f>IF(OR('521A_entry'!E197="",'521A_entry'!E197=0),"",'521A_entry'!E197)</f>
        <v/>
      </c>
      <c r="K170" s="145" t="str">
        <f>IF(OR('521A_entry'!F197="",'521A_entry'!F197=0),"",'521A_entry'!F197)</f>
        <v/>
      </c>
      <c r="L170" s="743" t="str">
        <f>IF(OR('521A_entry'!G197="",'521A_entry'!G197=0),"",'521A_entry'!G197)</f>
        <v/>
      </c>
      <c r="M170" s="744"/>
      <c r="N170" s="731" t="str">
        <f>IF(OR('521A_entry'!H197="",'521A_entry'!H197=0),"",'521A_entry'!H197)</f>
        <v/>
      </c>
      <c r="O170" s="736"/>
    </row>
    <row r="171" spans="1:18" x14ac:dyDescent="0.25">
      <c r="A171" s="733" t="str">
        <f>IF(OR('521A_entry'!C198="",'521A_entry'!C198=0),"",'521A_entry'!C198)</f>
        <v/>
      </c>
      <c r="B171" s="734"/>
      <c r="C171" s="734"/>
      <c r="D171" s="734"/>
      <c r="E171" s="734"/>
      <c r="F171" s="734"/>
      <c r="G171" s="735"/>
      <c r="H171" s="741" t="str">
        <f>IF(OR('521A_entry'!D198="",'521A_entry'!D198=0),"",'521A_entry'!D198)</f>
        <v/>
      </c>
      <c r="I171" s="742"/>
      <c r="J171" s="324" t="str">
        <f>IF(OR('521A_entry'!E198="",'521A_entry'!E198=0),"",'521A_entry'!E198)</f>
        <v/>
      </c>
      <c r="K171" s="145" t="str">
        <f>IF(OR('521A_entry'!F198="",'521A_entry'!F198=0),"",'521A_entry'!F198)</f>
        <v/>
      </c>
      <c r="L171" s="743" t="str">
        <f>IF(OR('521A_entry'!G198="",'521A_entry'!G198=0),"",'521A_entry'!G198)</f>
        <v/>
      </c>
      <c r="M171" s="744"/>
      <c r="N171" s="731" t="str">
        <f>IF(OR('521A_entry'!H198="",'521A_entry'!H198=0),"",'521A_entry'!H198)</f>
        <v/>
      </c>
      <c r="O171" s="736"/>
    </row>
    <row r="172" spans="1:18" x14ac:dyDescent="0.25">
      <c r="A172" s="733" t="str">
        <f>IF(OR('521A_entry'!C199="",'521A_entry'!C199=0),"",'521A_entry'!C199)</f>
        <v/>
      </c>
      <c r="B172" s="734"/>
      <c r="C172" s="734"/>
      <c r="D172" s="734"/>
      <c r="E172" s="734"/>
      <c r="F172" s="734"/>
      <c r="G172" s="735"/>
      <c r="H172" s="741" t="str">
        <f>IF(OR('521A_entry'!D199="",'521A_entry'!D199=0),"",'521A_entry'!D199)</f>
        <v/>
      </c>
      <c r="I172" s="742"/>
      <c r="J172" s="324" t="str">
        <f>IF(OR('521A_entry'!E199="",'521A_entry'!E199=0),"",'521A_entry'!E199)</f>
        <v/>
      </c>
      <c r="K172" s="145" t="str">
        <f>IF(OR('521A_entry'!F199="",'521A_entry'!F199=0),"",'521A_entry'!F199)</f>
        <v/>
      </c>
      <c r="L172" s="743" t="str">
        <f>IF(OR('521A_entry'!G199="",'521A_entry'!G199=0),"",'521A_entry'!G199)</f>
        <v/>
      </c>
      <c r="M172" s="744"/>
      <c r="N172" s="731" t="str">
        <f>IF(OR('521A_entry'!H199="",'521A_entry'!H199=0),"",'521A_entry'!H199)</f>
        <v/>
      </c>
      <c r="O172" s="736"/>
    </row>
    <row r="173" spans="1:18" x14ac:dyDescent="0.25">
      <c r="A173" s="733" t="str">
        <f>IF(OR('521A_entry'!C200="",'521A_entry'!C200=0),"",'521A_entry'!C200)</f>
        <v/>
      </c>
      <c r="B173" s="734"/>
      <c r="C173" s="734"/>
      <c r="D173" s="734"/>
      <c r="E173" s="734"/>
      <c r="F173" s="734"/>
      <c r="G173" s="735"/>
      <c r="H173" s="741" t="str">
        <f>IF(OR('521A_entry'!D200="",'521A_entry'!D200=0),"",'521A_entry'!D200)</f>
        <v/>
      </c>
      <c r="I173" s="742"/>
      <c r="J173" s="324" t="str">
        <f>IF(OR('521A_entry'!E200="",'521A_entry'!E200=0),"",'521A_entry'!E200)</f>
        <v/>
      </c>
      <c r="K173" s="145" t="str">
        <f>IF(OR('521A_entry'!F200="",'521A_entry'!F200=0),"",'521A_entry'!F200)</f>
        <v/>
      </c>
      <c r="L173" s="743" t="str">
        <f>IF(OR('521A_entry'!G200="",'521A_entry'!G200=0),"",'521A_entry'!G200)</f>
        <v/>
      </c>
      <c r="M173" s="744"/>
      <c r="N173" s="731" t="str">
        <f>IF(OR('521A_entry'!H200="",'521A_entry'!H200=0),"",'521A_entry'!H200)</f>
        <v/>
      </c>
      <c r="O173" s="736"/>
    </row>
    <row r="174" spans="1:18" x14ac:dyDescent="0.25">
      <c r="A174" s="733" t="str">
        <f>IF(OR('521A_entry'!C201="",'521A_entry'!C201=0),"",'521A_entry'!C201)</f>
        <v/>
      </c>
      <c r="B174" s="734"/>
      <c r="C174" s="734"/>
      <c r="D174" s="734"/>
      <c r="E174" s="734"/>
      <c r="F174" s="734"/>
      <c r="G174" s="735"/>
      <c r="H174" s="741" t="str">
        <f>IF(OR('521A_entry'!D201="",'521A_entry'!D201=0),"",'521A_entry'!D201)</f>
        <v/>
      </c>
      <c r="I174" s="742"/>
      <c r="J174" s="324" t="str">
        <f>IF(OR('521A_entry'!E201="",'521A_entry'!E201=0),"",'521A_entry'!E201)</f>
        <v/>
      </c>
      <c r="K174" s="145" t="str">
        <f>IF(OR('521A_entry'!F201="",'521A_entry'!F201=0),"",'521A_entry'!F201)</f>
        <v/>
      </c>
      <c r="L174" s="743" t="str">
        <f>IF(OR('521A_entry'!G201="",'521A_entry'!G201=0),"",'521A_entry'!G201)</f>
        <v/>
      </c>
      <c r="M174" s="744"/>
      <c r="N174" s="731" t="str">
        <f>IF(OR('521A_entry'!H201="",'521A_entry'!H201=0),"",'521A_entry'!H201)</f>
        <v/>
      </c>
      <c r="O174" s="736"/>
    </row>
    <row r="175" spans="1:18" x14ac:dyDescent="0.25">
      <c r="A175" s="733" t="str">
        <f>IF(OR('521A_entry'!C202="",'521A_entry'!C202=0),"",'521A_entry'!C202)</f>
        <v/>
      </c>
      <c r="B175" s="734"/>
      <c r="C175" s="734"/>
      <c r="D175" s="734"/>
      <c r="E175" s="734"/>
      <c r="F175" s="734"/>
      <c r="G175" s="735"/>
      <c r="H175" s="741" t="str">
        <f>IF(OR('521A_entry'!D202="",'521A_entry'!D202=0),"",'521A_entry'!D202)</f>
        <v/>
      </c>
      <c r="I175" s="742"/>
      <c r="J175" s="324" t="str">
        <f>IF(OR('521A_entry'!E202="",'521A_entry'!E202=0),"",'521A_entry'!E202)</f>
        <v/>
      </c>
      <c r="K175" s="145" t="str">
        <f>IF(OR('521A_entry'!F202="",'521A_entry'!F202=0),"",'521A_entry'!F202)</f>
        <v/>
      </c>
      <c r="L175" s="743" t="str">
        <f>IF(OR('521A_entry'!G202="",'521A_entry'!G202=0),"",'521A_entry'!G202)</f>
        <v/>
      </c>
      <c r="M175" s="744"/>
      <c r="N175" s="731" t="str">
        <f>IF(OR('521A_entry'!H202="",'521A_entry'!H202=0),"",'521A_entry'!H202)</f>
        <v/>
      </c>
      <c r="O175" s="736"/>
    </row>
    <row r="176" spans="1:18" x14ac:dyDescent="0.25">
      <c r="A176" s="733" t="str">
        <f>IF(OR('521A_entry'!C203="",'521A_entry'!C203=0),"",'521A_entry'!C203)</f>
        <v/>
      </c>
      <c r="B176" s="734"/>
      <c r="C176" s="734"/>
      <c r="D176" s="734"/>
      <c r="E176" s="734"/>
      <c r="F176" s="734"/>
      <c r="G176" s="735"/>
      <c r="H176" s="741" t="str">
        <f>IF(OR('521A_entry'!D203="",'521A_entry'!D203=0),"",'521A_entry'!D203)</f>
        <v/>
      </c>
      <c r="I176" s="742"/>
      <c r="J176" s="324" t="str">
        <f>IF(OR('521A_entry'!E203="",'521A_entry'!E203=0),"",'521A_entry'!E203)</f>
        <v/>
      </c>
      <c r="K176" s="145" t="str">
        <f>IF(OR('521A_entry'!F203="",'521A_entry'!F203=0),"",'521A_entry'!F203)</f>
        <v/>
      </c>
      <c r="L176" s="743" t="str">
        <f>IF(OR('521A_entry'!G203="",'521A_entry'!G203=0),"",'521A_entry'!G203)</f>
        <v/>
      </c>
      <c r="M176" s="744"/>
      <c r="N176" s="731" t="str">
        <f>IF(OR('521A_entry'!H203="",'521A_entry'!H203=0),"",'521A_entry'!H203)</f>
        <v/>
      </c>
      <c r="O176" s="736"/>
    </row>
    <row r="177" spans="1:15" x14ac:dyDescent="0.25">
      <c r="A177" s="733" t="str">
        <f>IF(OR('521A_entry'!C204="",'521A_entry'!C204=0),"",'521A_entry'!C204)</f>
        <v/>
      </c>
      <c r="B177" s="734"/>
      <c r="C177" s="734"/>
      <c r="D177" s="734"/>
      <c r="E177" s="734"/>
      <c r="F177" s="734"/>
      <c r="G177" s="735"/>
      <c r="H177" s="741" t="str">
        <f>IF(OR('521A_entry'!D204="",'521A_entry'!D204=0),"",'521A_entry'!D204)</f>
        <v/>
      </c>
      <c r="I177" s="742"/>
      <c r="J177" s="324" t="str">
        <f>IF(OR('521A_entry'!E204="",'521A_entry'!E204=0),"",'521A_entry'!E204)</f>
        <v/>
      </c>
      <c r="K177" s="145" t="str">
        <f>IF(OR('521A_entry'!F204="",'521A_entry'!F204=0),"",'521A_entry'!F204)</f>
        <v/>
      </c>
      <c r="L177" s="743" t="str">
        <f>IF(OR('521A_entry'!G204="",'521A_entry'!G204=0),"",'521A_entry'!G204)</f>
        <v/>
      </c>
      <c r="M177" s="744"/>
      <c r="N177" s="731" t="str">
        <f>IF(OR('521A_entry'!H204="",'521A_entry'!H204=0),"",'521A_entry'!H204)</f>
        <v/>
      </c>
      <c r="O177" s="736"/>
    </row>
    <row r="178" spans="1:15" x14ac:dyDescent="0.25">
      <c r="A178" s="733" t="str">
        <f>IF(OR('521A_entry'!C205="",'521A_entry'!C205=0),"",'521A_entry'!C205)</f>
        <v/>
      </c>
      <c r="B178" s="734"/>
      <c r="C178" s="734"/>
      <c r="D178" s="734"/>
      <c r="E178" s="734"/>
      <c r="F178" s="734"/>
      <c r="G178" s="735"/>
      <c r="H178" s="741" t="str">
        <f>IF(OR('521A_entry'!D205="",'521A_entry'!D205=0),"",'521A_entry'!D205)</f>
        <v/>
      </c>
      <c r="I178" s="742"/>
      <c r="J178" s="324" t="str">
        <f>IF(OR('521A_entry'!E205="",'521A_entry'!E205=0),"",'521A_entry'!E205)</f>
        <v/>
      </c>
      <c r="K178" s="145" t="str">
        <f>IF(OR('521A_entry'!F205="",'521A_entry'!F205=0),"",'521A_entry'!F205)</f>
        <v/>
      </c>
      <c r="L178" s="743" t="str">
        <f>IF(OR('521A_entry'!G205="",'521A_entry'!G205=0),"",'521A_entry'!G205)</f>
        <v/>
      </c>
      <c r="M178" s="744"/>
      <c r="N178" s="731" t="str">
        <f>IF(OR('521A_entry'!H205="",'521A_entry'!H205=0),"",'521A_entry'!H205)</f>
        <v/>
      </c>
      <c r="O178" s="736"/>
    </row>
    <row r="179" spans="1:15" x14ac:dyDescent="0.25">
      <c r="A179" s="733" t="str">
        <f>IF(OR('521A_entry'!C206="",'521A_entry'!C206=0),"",'521A_entry'!C206)</f>
        <v/>
      </c>
      <c r="B179" s="734"/>
      <c r="C179" s="734"/>
      <c r="D179" s="734"/>
      <c r="E179" s="734"/>
      <c r="F179" s="734"/>
      <c r="G179" s="735"/>
      <c r="H179" s="741" t="str">
        <f>IF(OR('521A_entry'!D206="",'521A_entry'!D206=0),"",'521A_entry'!D206)</f>
        <v/>
      </c>
      <c r="I179" s="742"/>
      <c r="J179" s="324" t="str">
        <f>IF(OR('521A_entry'!E206="",'521A_entry'!E206=0),"",'521A_entry'!E206)</f>
        <v/>
      </c>
      <c r="K179" s="145" t="str">
        <f>IF(OR('521A_entry'!F206="",'521A_entry'!F206=0),"",'521A_entry'!F206)</f>
        <v/>
      </c>
      <c r="L179" s="743" t="str">
        <f>IF(OR('521A_entry'!G206="",'521A_entry'!G206=0),"",'521A_entry'!G206)</f>
        <v/>
      </c>
      <c r="M179" s="744"/>
      <c r="N179" s="731" t="str">
        <f>IF(OR('521A_entry'!H206="",'521A_entry'!H206=0),"",'521A_entry'!H206)</f>
        <v/>
      </c>
      <c r="O179" s="736"/>
    </row>
    <row r="180" spans="1:15" x14ac:dyDescent="0.25">
      <c r="A180" s="733" t="str">
        <f>IF(OR('521A_entry'!C207="",'521A_entry'!C207=0),"",'521A_entry'!C207)</f>
        <v/>
      </c>
      <c r="B180" s="734"/>
      <c r="C180" s="734"/>
      <c r="D180" s="734"/>
      <c r="E180" s="734"/>
      <c r="F180" s="734"/>
      <c r="G180" s="735"/>
      <c r="H180" s="741" t="str">
        <f>IF(OR('521A_entry'!D207="",'521A_entry'!D207=0),"",'521A_entry'!D207)</f>
        <v/>
      </c>
      <c r="I180" s="742"/>
      <c r="J180" s="324" t="str">
        <f>IF(OR('521A_entry'!E207="",'521A_entry'!E207=0),"",'521A_entry'!E207)</f>
        <v/>
      </c>
      <c r="K180" s="145" t="str">
        <f>IF(OR('521A_entry'!F207="",'521A_entry'!F207=0),"",'521A_entry'!F207)</f>
        <v/>
      </c>
      <c r="L180" s="743" t="str">
        <f>IF(OR('521A_entry'!G207="",'521A_entry'!G207=0),"",'521A_entry'!G207)</f>
        <v/>
      </c>
      <c r="M180" s="744"/>
      <c r="N180" s="731" t="str">
        <f>IF(OR('521A_entry'!H207="",'521A_entry'!H207=0),"",'521A_entry'!H207)</f>
        <v/>
      </c>
      <c r="O180" s="736"/>
    </row>
    <row r="181" spans="1:15" x14ac:dyDescent="0.25">
      <c r="A181" s="733" t="str">
        <f>IF(OR('521A_entry'!C208="",'521A_entry'!C208=0),"",'521A_entry'!C208)</f>
        <v/>
      </c>
      <c r="B181" s="734"/>
      <c r="C181" s="734"/>
      <c r="D181" s="734"/>
      <c r="E181" s="734"/>
      <c r="F181" s="734"/>
      <c r="G181" s="735"/>
      <c r="H181" s="741" t="str">
        <f>IF(OR('521A_entry'!D208="",'521A_entry'!D208=0),"",'521A_entry'!D208)</f>
        <v/>
      </c>
      <c r="I181" s="742"/>
      <c r="J181" s="324" t="str">
        <f>IF(OR('521A_entry'!E208="",'521A_entry'!E208=0),"",'521A_entry'!E208)</f>
        <v/>
      </c>
      <c r="K181" s="145" t="str">
        <f>IF(OR('521A_entry'!F208="",'521A_entry'!F208=0),"",'521A_entry'!F208)</f>
        <v/>
      </c>
      <c r="L181" s="743" t="str">
        <f>IF(OR('521A_entry'!G208="",'521A_entry'!G208=0),"",'521A_entry'!G208)</f>
        <v/>
      </c>
      <c r="M181" s="744"/>
      <c r="N181" s="731" t="str">
        <f>IF(OR('521A_entry'!H208="",'521A_entry'!H208=0),"",'521A_entry'!H208)</f>
        <v/>
      </c>
      <c r="O181" s="736"/>
    </row>
    <row r="182" spans="1:15" x14ac:dyDescent="0.25">
      <c r="A182" s="733" t="str">
        <f>IF(OR('521A_entry'!C209="",'521A_entry'!C209=0),"",'521A_entry'!C209)</f>
        <v/>
      </c>
      <c r="B182" s="734"/>
      <c r="C182" s="734"/>
      <c r="D182" s="734"/>
      <c r="E182" s="734"/>
      <c r="F182" s="734"/>
      <c r="G182" s="735"/>
      <c r="H182" s="741" t="str">
        <f>IF(OR('521A_entry'!D209="",'521A_entry'!D209=0),"",'521A_entry'!D209)</f>
        <v/>
      </c>
      <c r="I182" s="742"/>
      <c r="J182" s="324" t="str">
        <f>IF(OR('521A_entry'!E209="",'521A_entry'!E209=0),"",'521A_entry'!E209)</f>
        <v/>
      </c>
      <c r="K182" s="145" t="str">
        <f>IF(OR('521A_entry'!F209="",'521A_entry'!F209=0),"",'521A_entry'!F209)</f>
        <v/>
      </c>
      <c r="L182" s="743" t="str">
        <f>IF(OR('521A_entry'!G209="",'521A_entry'!G209=0),"",'521A_entry'!G209)</f>
        <v/>
      </c>
      <c r="M182" s="744"/>
      <c r="N182" s="731" t="str">
        <f>IF(OR('521A_entry'!H209="",'521A_entry'!H209=0),"",'521A_entry'!H209)</f>
        <v/>
      </c>
      <c r="O182" s="736"/>
    </row>
    <row r="183" spans="1:15" x14ac:dyDescent="0.25">
      <c r="A183" s="733" t="str">
        <f>IF(OR('521A_entry'!C210="",'521A_entry'!C210=0),"",'521A_entry'!C210)</f>
        <v/>
      </c>
      <c r="B183" s="734"/>
      <c r="C183" s="734"/>
      <c r="D183" s="734"/>
      <c r="E183" s="734"/>
      <c r="F183" s="734"/>
      <c r="G183" s="735"/>
      <c r="H183" s="741" t="str">
        <f>IF(OR('521A_entry'!D210="",'521A_entry'!D210=0),"",'521A_entry'!D210)</f>
        <v/>
      </c>
      <c r="I183" s="742"/>
      <c r="J183" s="324" t="str">
        <f>IF(OR('521A_entry'!E210="",'521A_entry'!E210=0),"",'521A_entry'!E210)</f>
        <v/>
      </c>
      <c r="K183" s="145" t="str">
        <f>IF(OR('521A_entry'!F210="",'521A_entry'!F210=0),"",'521A_entry'!F210)</f>
        <v/>
      </c>
      <c r="L183" s="743" t="str">
        <f>IF(OR('521A_entry'!G210="",'521A_entry'!G210=0),"",'521A_entry'!G210)</f>
        <v/>
      </c>
      <c r="M183" s="744"/>
      <c r="N183" s="731" t="str">
        <f>IF(OR('521A_entry'!H210="",'521A_entry'!H210=0),"",'521A_entry'!H210)</f>
        <v/>
      </c>
      <c r="O183" s="736"/>
    </row>
    <row r="184" spans="1:15" x14ac:dyDescent="0.25">
      <c r="A184" s="733" t="str">
        <f>IF(OR('521A_entry'!C211="",'521A_entry'!C211=0),"",'521A_entry'!C211)</f>
        <v/>
      </c>
      <c r="B184" s="734"/>
      <c r="C184" s="734"/>
      <c r="D184" s="734"/>
      <c r="E184" s="734"/>
      <c r="F184" s="734"/>
      <c r="G184" s="735"/>
      <c r="H184" s="741" t="str">
        <f>IF(OR('521A_entry'!D211="",'521A_entry'!D211=0),"",'521A_entry'!D211)</f>
        <v/>
      </c>
      <c r="I184" s="742"/>
      <c r="J184" s="324" t="str">
        <f>IF(OR('521A_entry'!E211="",'521A_entry'!E211=0),"",'521A_entry'!E211)</f>
        <v/>
      </c>
      <c r="K184" s="145" t="str">
        <f>IF(OR('521A_entry'!F211="",'521A_entry'!F211=0),"",'521A_entry'!F211)</f>
        <v/>
      </c>
      <c r="L184" s="743" t="str">
        <f>IF(OR('521A_entry'!G211="",'521A_entry'!G211=0),"",'521A_entry'!G211)</f>
        <v/>
      </c>
      <c r="M184" s="744"/>
      <c r="N184" s="731" t="str">
        <f>IF(OR('521A_entry'!H211="",'521A_entry'!H211=0),"",'521A_entry'!H211)</f>
        <v/>
      </c>
      <c r="O184" s="736"/>
    </row>
    <row r="185" spans="1:15" x14ac:dyDescent="0.25">
      <c r="A185" s="733" t="str">
        <f>IF(OR('521A_entry'!C212="",'521A_entry'!C212=0),"",'521A_entry'!C212)</f>
        <v/>
      </c>
      <c r="B185" s="734"/>
      <c r="C185" s="734"/>
      <c r="D185" s="734"/>
      <c r="E185" s="734"/>
      <c r="F185" s="734"/>
      <c r="G185" s="735"/>
      <c r="H185" s="741" t="str">
        <f>IF(OR('521A_entry'!D212="",'521A_entry'!D212=0),"",'521A_entry'!D212)</f>
        <v/>
      </c>
      <c r="I185" s="742"/>
      <c r="J185" s="324" t="str">
        <f>IF(OR('521A_entry'!E212="",'521A_entry'!E212=0),"",'521A_entry'!E212)</f>
        <v/>
      </c>
      <c r="K185" s="145" t="str">
        <f>IF(OR('521A_entry'!F212="",'521A_entry'!F212=0),"",'521A_entry'!F212)</f>
        <v/>
      </c>
      <c r="L185" s="743" t="str">
        <f>IF(OR('521A_entry'!G212="",'521A_entry'!G212=0),"",'521A_entry'!G212)</f>
        <v/>
      </c>
      <c r="M185" s="744"/>
      <c r="N185" s="731" t="str">
        <f>IF(OR('521A_entry'!H212="",'521A_entry'!H212=0),"",'521A_entry'!H212)</f>
        <v/>
      </c>
      <c r="O185" s="736"/>
    </row>
    <row r="186" spans="1:15" x14ac:dyDescent="0.25">
      <c r="A186" s="733" t="str">
        <f>IF(OR('521A_entry'!C213="",'521A_entry'!C213=0),"",'521A_entry'!C213)</f>
        <v/>
      </c>
      <c r="B186" s="734"/>
      <c r="C186" s="734"/>
      <c r="D186" s="734"/>
      <c r="E186" s="734"/>
      <c r="F186" s="734"/>
      <c r="G186" s="735"/>
      <c r="H186" s="741" t="str">
        <f>IF(OR('521A_entry'!D213="",'521A_entry'!D213=0),"",'521A_entry'!D213)</f>
        <v/>
      </c>
      <c r="I186" s="742"/>
      <c r="J186" s="324" t="str">
        <f>IF(OR('521A_entry'!E213="",'521A_entry'!E213=0),"",'521A_entry'!E213)</f>
        <v/>
      </c>
      <c r="K186" s="145" t="str">
        <f>IF(OR('521A_entry'!F213="",'521A_entry'!F213=0),"",'521A_entry'!F213)</f>
        <v/>
      </c>
      <c r="L186" s="743" t="str">
        <f>IF(OR('521A_entry'!G213="",'521A_entry'!G213=0),"",'521A_entry'!G213)</f>
        <v/>
      </c>
      <c r="M186" s="744"/>
      <c r="N186" s="731" t="str">
        <f>IF(OR('521A_entry'!H213="",'521A_entry'!H213=0),"",'521A_entry'!H213)</f>
        <v/>
      </c>
      <c r="O186" s="736"/>
    </row>
    <row r="187" spans="1:15" x14ac:dyDescent="0.25">
      <c r="A187" s="733" t="str">
        <f>IF(OR('521A_entry'!C214="",'521A_entry'!C214=0),"",'521A_entry'!C214)</f>
        <v/>
      </c>
      <c r="B187" s="734"/>
      <c r="C187" s="734"/>
      <c r="D187" s="734"/>
      <c r="E187" s="734"/>
      <c r="F187" s="734"/>
      <c r="G187" s="735"/>
      <c r="H187" s="741" t="str">
        <f>IF(OR('521A_entry'!D214="",'521A_entry'!D214=0),"",'521A_entry'!D214)</f>
        <v/>
      </c>
      <c r="I187" s="742"/>
      <c r="J187" s="324" t="str">
        <f>IF(OR('521A_entry'!E214="",'521A_entry'!E214=0),"",'521A_entry'!E214)</f>
        <v/>
      </c>
      <c r="K187" s="145" t="str">
        <f>IF(OR('521A_entry'!F214="",'521A_entry'!F214=0),"",'521A_entry'!F214)</f>
        <v/>
      </c>
      <c r="L187" s="743" t="str">
        <f>IF(OR('521A_entry'!G214="",'521A_entry'!G214=0),"",'521A_entry'!G214)</f>
        <v/>
      </c>
      <c r="M187" s="744"/>
      <c r="N187" s="731" t="str">
        <f>IF(OR('521A_entry'!H214="",'521A_entry'!H214=0),"",'521A_entry'!H214)</f>
        <v/>
      </c>
      <c r="O187" s="736"/>
    </row>
    <row r="188" spans="1:15" x14ac:dyDescent="0.25">
      <c r="A188" s="733" t="str">
        <f>IF(OR('521A_entry'!C215="",'521A_entry'!C215=0),"",'521A_entry'!C215)</f>
        <v/>
      </c>
      <c r="B188" s="734"/>
      <c r="C188" s="734"/>
      <c r="D188" s="734"/>
      <c r="E188" s="734"/>
      <c r="F188" s="734"/>
      <c r="G188" s="735"/>
      <c r="H188" s="741" t="str">
        <f>IF(OR('521A_entry'!D215="",'521A_entry'!D215=0),"",'521A_entry'!D215)</f>
        <v/>
      </c>
      <c r="I188" s="742"/>
      <c r="J188" s="324" t="str">
        <f>IF(OR('521A_entry'!E215="",'521A_entry'!E215=0),"",'521A_entry'!E215)</f>
        <v/>
      </c>
      <c r="K188" s="145" t="str">
        <f>IF(OR('521A_entry'!F215="",'521A_entry'!F215=0),"",'521A_entry'!F215)</f>
        <v/>
      </c>
      <c r="L188" s="743" t="str">
        <f>IF(OR('521A_entry'!G215="",'521A_entry'!G215=0),"",'521A_entry'!G215)</f>
        <v/>
      </c>
      <c r="M188" s="744"/>
      <c r="N188" s="731" t="str">
        <f>IF(OR('521A_entry'!H215="",'521A_entry'!H215=0),"",'521A_entry'!H215)</f>
        <v/>
      </c>
      <c r="O188" s="736"/>
    </row>
    <row r="189" spans="1:15" x14ac:dyDescent="0.25">
      <c r="A189" s="733" t="str">
        <f>IF(OR('521A_entry'!C216="",'521A_entry'!C216=0),"",'521A_entry'!C216)</f>
        <v/>
      </c>
      <c r="B189" s="734"/>
      <c r="C189" s="734"/>
      <c r="D189" s="734"/>
      <c r="E189" s="734"/>
      <c r="F189" s="734"/>
      <c r="G189" s="735"/>
      <c r="H189" s="741" t="str">
        <f>IF(OR('521A_entry'!D216="",'521A_entry'!D216=0),"",'521A_entry'!D216)</f>
        <v/>
      </c>
      <c r="I189" s="742"/>
      <c r="J189" s="324" t="str">
        <f>IF(OR('521A_entry'!E216="",'521A_entry'!E216=0),"",'521A_entry'!E216)</f>
        <v/>
      </c>
      <c r="K189" s="145" t="str">
        <f>IF(OR('521A_entry'!F216="",'521A_entry'!F216=0),"",'521A_entry'!F216)</f>
        <v/>
      </c>
      <c r="L189" s="743" t="str">
        <f>IF(OR('521A_entry'!G216="",'521A_entry'!G216=0),"",'521A_entry'!G216)</f>
        <v/>
      </c>
      <c r="M189" s="744"/>
      <c r="N189" s="731" t="str">
        <f>IF(OR('521A_entry'!H216="",'521A_entry'!H216=0),"",'521A_entry'!H216)</f>
        <v/>
      </c>
      <c r="O189" s="736"/>
    </row>
    <row r="190" spans="1:15" x14ac:dyDescent="0.25">
      <c r="A190" s="733" t="str">
        <f>IF(OR('521A_entry'!C217="",'521A_entry'!C217=0),"",'521A_entry'!C217)</f>
        <v/>
      </c>
      <c r="B190" s="734"/>
      <c r="C190" s="734"/>
      <c r="D190" s="734"/>
      <c r="E190" s="734"/>
      <c r="F190" s="734"/>
      <c r="G190" s="735"/>
      <c r="H190" s="741" t="str">
        <f>IF(OR('521A_entry'!D217="",'521A_entry'!D217=0),"",'521A_entry'!D217)</f>
        <v/>
      </c>
      <c r="I190" s="742"/>
      <c r="J190" s="324" t="str">
        <f>IF(OR('521A_entry'!E217="",'521A_entry'!E217=0),"",'521A_entry'!E217)</f>
        <v/>
      </c>
      <c r="K190" s="145" t="str">
        <f>IF(OR('521A_entry'!F217="",'521A_entry'!F217=0),"",'521A_entry'!F217)</f>
        <v/>
      </c>
      <c r="L190" s="743" t="str">
        <f>IF(OR('521A_entry'!G217="",'521A_entry'!G217=0),"",'521A_entry'!G217)</f>
        <v/>
      </c>
      <c r="M190" s="744"/>
      <c r="N190" s="731" t="str">
        <f>IF(OR('521A_entry'!H217="",'521A_entry'!H217=0),"",'521A_entry'!H217)</f>
        <v/>
      </c>
      <c r="O190" s="736"/>
    </row>
    <row r="191" spans="1:15" x14ac:dyDescent="0.25">
      <c r="A191" s="728" t="s">
        <v>3102</v>
      </c>
      <c r="B191" s="729"/>
      <c r="C191" s="729"/>
      <c r="D191" s="729"/>
      <c r="E191" s="729"/>
      <c r="F191" s="729"/>
      <c r="G191" s="729"/>
      <c r="H191" s="729"/>
      <c r="I191" s="729"/>
      <c r="J191" s="729"/>
      <c r="K191" s="729"/>
      <c r="L191" s="729"/>
      <c r="M191" s="730"/>
      <c r="N191" s="731">
        <f>$N$75</f>
        <v>0</v>
      </c>
      <c r="O191" s="732"/>
    </row>
    <row r="192" spans="1:15" x14ac:dyDescent="0.3">
      <c r="A192" s="737" t="s">
        <v>3758</v>
      </c>
      <c r="B192" s="737"/>
      <c r="C192" s="737"/>
      <c r="D192" s="737"/>
      <c r="E192" s="737"/>
      <c r="F192" s="737"/>
      <c r="G192" s="624"/>
      <c r="H192" s="624"/>
      <c r="I192" s="624"/>
      <c r="J192" s="624"/>
      <c r="K192" s="624"/>
      <c r="L192" s="624"/>
      <c r="M192" s="624"/>
      <c r="N192" s="624"/>
      <c r="O192" s="624"/>
    </row>
    <row r="193" spans="1:18" x14ac:dyDescent="0.3">
      <c r="A193" s="738" t="s">
        <v>3739</v>
      </c>
      <c r="B193" s="739"/>
      <c r="C193" s="739"/>
      <c r="D193" s="739"/>
      <c r="E193" s="739"/>
      <c r="F193" s="739"/>
      <c r="G193" s="739"/>
      <c r="H193" s="739"/>
      <c r="I193" s="739"/>
      <c r="J193" s="739"/>
      <c r="K193" s="739"/>
      <c r="L193" s="739"/>
      <c r="M193" s="740"/>
      <c r="N193" s="738" t="s">
        <v>3740</v>
      </c>
      <c r="O193" s="740"/>
      <c r="R193" s="1">
        <f>IF(AND(A194="",N194=""),0,6)</f>
        <v>0</v>
      </c>
    </row>
    <row r="194" spans="1:18" x14ac:dyDescent="0.25">
      <c r="A194" s="733" t="str">
        <f>IF(OR('521A_entry'!Q165="",'521A_entry'!Q165=0),"",'521A_entry'!Q165)</f>
        <v/>
      </c>
      <c r="B194" s="734"/>
      <c r="C194" s="734"/>
      <c r="D194" s="734"/>
      <c r="E194" s="734"/>
      <c r="F194" s="734"/>
      <c r="G194" s="734"/>
      <c r="H194" s="734"/>
      <c r="I194" s="734"/>
      <c r="J194" s="734"/>
      <c r="K194" s="734"/>
      <c r="L194" s="734"/>
      <c r="M194" s="735"/>
      <c r="N194" s="731" t="str">
        <f>IF(OR('521A_entry'!R165="",'521A_entry'!R165=0),"",'521A_entry'!R165)</f>
        <v/>
      </c>
      <c r="O194" s="736"/>
    </row>
    <row r="195" spans="1:18" x14ac:dyDescent="0.25">
      <c r="A195" s="733" t="str">
        <f>IF(OR('521A_entry'!Q166="",'521A_entry'!Q166=0),"",'521A_entry'!Q166)</f>
        <v/>
      </c>
      <c r="B195" s="734"/>
      <c r="C195" s="734"/>
      <c r="D195" s="734"/>
      <c r="E195" s="734"/>
      <c r="F195" s="734"/>
      <c r="G195" s="734"/>
      <c r="H195" s="734"/>
      <c r="I195" s="734"/>
      <c r="J195" s="734"/>
      <c r="K195" s="734"/>
      <c r="L195" s="734"/>
      <c r="M195" s="735"/>
      <c r="N195" s="731" t="str">
        <f>IF(OR('521A_entry'!R166="",'521A_entry'!R166=0),"",'521A_entry'!R166)</f>
        <v/>
      </c>
      <c r="O195" s="736"/>
    </row>
    <row r="196" spans="1:18" x14ac:dyDescent="0.25">
      <c r="A196" s="733" t="str">
        <f>IF(OR('521A_entry'!Q167="",'521A_entry'!Q167=0),"",'521A_entry'!Q167)</f>
        <v/>
      </c>
      <c r="B196" s="734"/>
      <c r="C196" s="734"/>
      <c r="D196" s="734"/>
      <c r="E196" s="734"/>
      <c r="F196" s="734"/>
      <c r="G196" s="734"/>
      <c r="H196" s="734"/>
      <c r="I196" s="734"/>
      <c r="J196" s="734"/>
      <c r="K196" s="734"/>
      <c r="L196" s="734"/>
      <c r="M196" s="735"/>
      <c r="N196" s="731" t="str">
        <f>IF(OR('521A_entry'!R167="",'521A_entry'!R167=0),"",'521A_entry'!R167)</f>
        <v/>
      </c>
      <c r="O196" s="736"/>
    </row>
    <row r="197" spans="1:18" x14ac:dyDescent="0.25">
      <c r="A197" s="733" t="str">
        <f>IF(OR('521A_entry'!Q168="",'521A_entry'!Q168=0),"",'521A_entry'!Q168)</f>
        <v/>
      </c>
      <c r="B197" s="734"/>
      <c r="C197" s="734"/>
      <c r="D197" s="734"/>
      <c r="E197" s="734"/>
      <c r="F197" s="734"/>
      <c r="G197" s="734"/>
      <c r="H197" s="734"/>
      <c r="I197" s="734"/>
      <c r="J197" s="734"/>
      <c r="K197" s="734"/>
      <c r="L197" s="734"/>
      <c r="M197" s="735"/>
      <c r="N197" s="731" t="str">
        <f>IF(OR('521A_entry'!R168="",'521A_entry'!R168=0),"",'521A_entry'!R168)</f>
        <v/>
      </c>
      <c r="O197" s="736"/>
    </row>
    <row r="198" spans="1:18" x14ac:dyDescent="0.25">
      <c r="A198" s="733" t="str">
        <f>IF(OR('521A_entry'!Q169="",'521A_entry'!Q169=0),"",'521A_entry'!Q169)</f>
        <v/>
      </c>
      <c r="B198" s="734"/>
      <c r="C198" s="734"/>
      <c r="D198" s="734"/>
      <c r="E198" s="734"/>
      <c r="F198" s="734"/>
      <c r="G198" s="734"/>
      <c r="H198" s="734"/>
      <c r="I198" s="734"/>
      <c r="J198" s="734"/>
      <c r="K198" s="734"/>
      <c r="L198" s="734"/>
      <c r="M198" s="735"/>
      <c r="N198" s="731" t="str">
        <f>IF(OR('521A_entry'!R169="",'521A_entry'!R169=0),"",'521A_entry'!R169)</f>
        <v/>
      </c>
      <c r="O198" s="736"/>
    </row>
    <row r="199" spans="1:18" x14ac:dyDescent="0.25">
      <c r="A199" s="733" t="str">
        <f>IF(OR('521A_entry'!Q170="",'521A_entry'!Q170=0),"",'521A_entry'!Q170)</f>
        <v/>
      </c>
      <c r="B199" s="734"/>
      <c r="C199" s="734"/>
      <c r="D199" s="734"/>
      <c r="E199" s="734"/>
      <c r="F199" s="734"/>
      <c r="G199" s="734"/>
      <c r="H199" s="734"/>
      <c r="I199" s="734"/>
      <c r="J199" s="734"/>
      <c r="K199" s="734"/>
      <c r="L199" s="734"/>
      <c r="M199" s="735"/>
      <c r="N199" s="731" t="str">
        <f>IF(OR('521A_entry'!R170="",'521A_entry'!R170=0),"",'521A_entry'!R170)</f>
        <v/>
      </c>
      <c r="O199" s="736"/>
    </row>
    <row r="200" spans="1:18" x14ac:dyDescent="0.25">
      <c r="A200" s="733" t="str">
        <f>IF(OR('521A_entry'!Q171="",'521A_entry'!Q171=0),"",'521A_entry'!Q171)</f>
        <v/>
      </c>
      <c r="B200" s="734"/>
      <c r="C200" s="734"/>
      <c r="D200" s="734"/>
      <c r="E200" s="734"/>
      <c r="F200" s="734"/>
      <c r="G200" s="734"/>
      <c r="H200" s="734"/>
      <c r="I200" s="734"/>
      <c r="J200" s="734"/>
      <c r="K200" s="734"/>
      <c r="L200" s="734"/>
      <c r="M200" s="735"/>
      <c r="N200" s="731" t="str">
        <f>IF(OR('521A_entry'!R171="",'521A_entry'!R171=0),"",'521A_entry'!R171)</f>
        <v/>
      </c>
      <c r="O200" s="736"/>
    </row>
    <row r="201" spans="1:18" x14ac:dyDescent="0.25">
      <c r="A201" s="733" t="str">
        <f>IF(OR('521A_entry'!Q172="",'521A_entry'!Q172=0),"",'521A_entry'!Q172)</f>
        <v/>
      </c>
      <c r="B201" s="734"/>
      <c r="C201" s="734"/>
      <c r="D201" s="734"/>
      <c r="E201" s="734"/>
      <c r="F201" s="734"/>
      <c r="G201" s="734"/>
      <c r="H201" s="734"/>
      <c r="I201" s="734"/>
      <c r="J201" s="734"/>
      <c r="K201" s="734"/>
      <c r="L201" s="734"/>
      <c r="M201" s="735"/>
      <c r="N201" s="731" t="str">
        <f>IF(OR('521A_entry'!R172="",'521A_entry'!R172=0),"",'521A_entry'!R172)</f>
        <v/>
      </c>
      <c r="O201" s="736"/>
    </row>
    <row r="202" spans="1:18" x14ac:dyDescent="0.25">
      <c r="A202" s="728" t="s">
        <v>3103</v>
      </c>
      <c r="B202" s="729"/>
      <c r="C202" s="729"/>
      <c r="D202" s="729"/>
      <c r="E202" s="729"/>
      <c r="F202" s="729"/>
      <c r="G202" s="729"/>
      <c r="H202" s="729"/>
      <c r="I202" s="729"/>
      <c r="J202" s="729"/>
      <c r="K202" s="729"/>
      <c r="L202" s="729"/>
      <c r="M202" s="730"/>
      <c r="N202" s="731">
        <f>$N$86</f>
        <v>0</v>
      </c>
      <c r="O202" s="732"/>
    </row>
    <row r="203" spans="1:18" ht="13.2" customHeight="1" x14ac:dyDescent="0.25">
      <c r="A203" s="759" t="s">
        <v>3773</v>
      </c>
      <c r="B203" s="760"/>
      <c r="C203" s="760"/>
      <c r="D203" s="760"/>
      <c r="E203" s="761"/>
      <c r="F203" s="749" t="s">
        <v>3732</v>
      </c>
      <c r="G203" s="750"/>
      <c r="H203" s="750"/>
      <c r="I203" s="750"/>
      <c r="J203" s="750"/>
      <c r="K203" s="750"/>
      <c r="L203" s="750"/>
      <c r="M203" s="751"/>
      <c r="N203" s="752" t="s">
        <v>3719</v>
      </c>
      <c r="O203" s="753"/>
    </row>
    <row r="204" spans="1:18" x14ac:dyDescent="0.25">
      <c r="A204" s="754" t="str">
        <f>"Page 7 of "&amp;$R$3</f>
        <v>Page 7 of 4</v>
      </c>
      <c r="B204" s="755"/>
      <c r="C204" s="755"/>
      <c r="D204" s="755"/>
      <c r="E204" s="756"/>
      <c r="F204" s="754" t="str">
        <f>IF(K3="","",K3)</f>
        <v/>
      </c>
      <c r="G204" s="755"/>
      <c r="H204" s="755"/>
      <c r="I204" s="755"/>
      <c r="J204" s="755"/>
      <c r="K204" s="755"/>
      <c r="L204" s="755"/>
      <c r="M204" s="756"/>
      <c r="N204" s="757"/>
      <c r="O204" s="758"/>
    </row>
    <row r="205" spans="1:18" x14ac:dyDescent="0.3">
      <c r="A205" s="737" t="s">
        <v>3768</v>
      </c>
      <c r="B205" s="737"/>
      <c r="C205" s="737"/>
      <c r="D205" s="737"/>
      <c r="E205" s="737"/>
      <c r="F205" s="737"/>
      <c r="G205" s="624"/>
      <c r="H205" s="624"/>
      <c r="I205" s="624"/>
      <c r="J205" s="624"/>
      <c r="K205" s="624"/>
      <c r="L205" s="624"/>
      <c r="M205" s="624"/>
      <c r="N205" s="624"/>
      <c r="O205" s="624"/>
    </row>
    <row r="206" spans="1:18" x14ac:dyDescent="0.3">
      <c r="A206" s="738" t="s">
        <v>3733</v>
      </c>
      <c r="B206" s="739"/>
      <c r="C206" s="739"/>
      <c r="D206" s="739"/>
      <c r="E206" s="739"/>
      <c r="F206" s="739"/>
      <c r="G206" s="739"/>
      <c r="H206" s="739"/>
      <c r="I206" s="739"/>
      <c r="J206" s="739"/>
      <c r="K206" s="739"/>
      <c r="L206" s="739"/>
      <c r="M206" s="740"/>
      <c r="N206" s="738" t="s">
        <v>3734</v>
      </c>
      <c r="O206" s="740"/>
      <c r="R206" s="1">
        <f>IF(AND(A207="",N207=""),0,7)</f>
        <v>0</v>
      </c>
    </row>
    <row r="207" spans="1:18" x14ac:dyDescent="0.25">
      <c r="A207" s="733" t="str">
        <f>IF(OR('521A_entry'!L164="",'521A_entry'!L164=0),"",'521A_entry'!L164)</f>
        <v/>
      </c>
      <c r="B207" s="734"/>
      <c r="C207" s="734"/>
      <c r="D207" s="734"/>
      <c r="E207" s="734"/>
      <c r="F207" s="734"/>
      <c r="G207" s="734"/>
      <c r="H207" s="734"/>
      <c r="I207" s="734"/>
      <c r="J207" s="734"/>
      <c r="K207" s="734"/>
      <c r="L207" s="734"/>
      <c r="M207" s="735"/>
      <c r="N207" s="731" t="str">
        <f>IF(OR('521A_entry'!M164="",'521A_entry'!M164=0),"",'521A_entry'!M164)</f>
        <v/>
      </c>
      <c r="O207" s="736"/>
    </row>
    <row r="208" spans="1:18" x14ac:dyDescent="0.25">
      <c r="A208" s="733" t="str">
        <f>IF(OR('521A_entry'!L165="",'521A_entry'!L165=0),"",'521A_entry'!L165)</f>
        <v/>
      </c>
      <c r="B208" s="734"/>
      <c r="C208" s="734"/>
      <c r="D208" s="734"/>
      <c r="E208" s="734"/>
      <c r="F208" s="734"/>
      <c r="G208" s="734"/>
      <c r="H208" s="734"/>
      <c r="I208" s="734"/>
      <c r="J208" s="734"/>
      <c r="K208" s="734"/>
      <c r="L208" s="734"/>
      <c r="M208" s="735"/>
      <c r="N208" s="731" t="str">
        <f>IF(OR('521A_entry'!M165="",'521A_entry'!M165=0),"",'521A_entry'!M165)</f>
        <v/>
      </c>
      <c r="O208" s="736"/>
    </row>
    <row r="209" spans="1:18" x14ac:dyDescent="0.25">
      <c r="A209" s="733" t="str">
        <f>IF(OR('521A_entry'!L166="",'521A_entry'!L166=0),"",'521A_entry'!L166)</f>
        <v/>
      </c>
      <c r="B209" s="734"/>
      <c r="C209" s="734"/>
      <c r="D209" s="734"/>
      <c r="E209" s="734"/>
      <c r="F209" s="734"/>
      <c r="G209" s="734"/>
      <c r="H209" s="734"/>
      <c r="I209" s="734"/>
      <c r="J209" s="734"/>
      <c r="K209" s="734"/>
      <c r="L209" s="734"/>
      <c r="M209" s="735"/>
      <c r="N209" s="731" t="str">
        <f>IF(OR('521A_entry'!M166="",'521A_entry'!M166=0),"",'521A_entry'!M166)</f>
        <v/>
      </c>
      <c r="O209" s="736"/>
    </row>
    <row r="210" spans="1:18" x14ac:dyDescent="0.25">
      <c r="A210" s="733" t="str">
        <f>IF(OR('521A_entry'!L167="",'521A_entry'!L167=0),"",'521A_entry'!L167)</f>
        <v/>
      </c>
      <c r="B210" s="734"/>
      <c r="C210" s="734"/>
      <c r="D210" s="734"/>
      <c r="E210" s="734"/>
      <c r="F210" s="734"/>
      <c r="G210" s="734"/>
      <c r="H210" s="734"/>
      <c r="I210" s="734"/>
      <c r="J210" s="734"/>
      <c r="K210" s="734"/>
      <c r="L210" s="734"/>
      <c r="M210" s="735"/>
      <c r="N210" s="731" t="str">
        <f>IF(OR('521A_entry'!M167="",'521A_entry'!M167=0),"",'521A_entry'!M167)</f>
        <v/>
      </c>
      <c r="O210" s="736"/>
    </row>
    <row r="211" spans="1:18" x14ac:dyDescent="0.25">
      <c r="A211" s="733" t="str">
        <f>IF(OR('521A_entry'!L168="",'521A_entry'!L168=0),"",'521A_entry'!L168)</f>
        <v/>
      </c>
      <c r="B211" s="734"/>
      <c r="C211" s="734"/>
      <c r="D211" s="734"/>
      <c r="E211" s="734"/>
      <c r="F211" s="734"/>
      <c r="G211" s="734"/>
      <c r="H211" s="734"/>
      <c r="I211" s="734"/>
      <c r="J211" s="734"/>
      <c r="K211" s="734"/>
      <c r="L211" s="734"/>
      <c r="M211" s="735"/>
      <c r="N211" s="731" t="str">
        <f>IF(OR('521A_entry'!M168="",'521A_entry'!M168=0),"",'521A_entry'!M168)</f>
        <v/>
      </c>
      <c r="O211" s="736"/>
    </row>
    <row r="212" spans="1:18" x14ac:dyDescent="0.25">
      <c r="A212" s="745" t="s">
        <v>3735</v>
      </c>
      <c r="B212" s="729"/>
      <c r="C212" s="729"/>
      <c r="D212" s="729"/>
      <c r="E212" s="729"/>
      <c r="F212" s="729"/>
      <c r="G212" s="729"/>
      <c r="H212" s="729"/>
      <c r="I212" s="729"/>
      <c r="J212" s="729"/>
      <c r="K212" s="729"/>
      <c r="L212" s="729"/>
      <c r="M212" s="730"/>
      <c r="N212" s="731">
        <f>$N$49</f>
        <v>0</v>
      </c>
      <c r="O212" s="732"/>
    </row>
    <row r="213" spans="1:18" x14ac:dyDescent="0.3">
      <c r="A213" s="737" t="s">
        <v>3757</v>
      </c>
      <c r="B213" s="737"/>
      <c r="C213" s="737"/>
      <c r="D213" s="737"/>
      <c r="E213" s="737"/>
      <c r="F213" s="737"/>
      <c r="G213" s="624"/>
      <c r="H213" s="624"/>
      <c r="I213" s="624"/>
      <c r="J213" s="624"/>
      <c r="K213" s="624"/>
      <c r="L213" s="624"/>
      <c r="M213" s="624"/>
      <c r="N213" s="624"/>
      <c r="O213" s="624"/>
    </row>
    <row r="214" spans="1:18" ht="30" x14ac:dyDescent="0.3">
      <c r="A214" s="738" t="s">
        <v>3736</v>
      </c>
      <c r="B214" s="746"/>
      <c r="C214" s="746"/>
      <c r="D214" s="746"/>
      <c r="E214" s="746"/>
      <c r="F214" s="746"/>
      <c r="G214" s="730"/>
      <c r="H214" s="747" t="s">
        <v>3099</v>
      </c>
      <c r="I214" s="748"/>
      <c r="J214" s="326" t="s">
        <v>3737</v>
      </c>
      <c r="K214" s="35" t="s">
        <v>3100</v>
      </c>
      <c r="L214" s="728" t="s">
        <v>3101</v>
      </c>
      <c r="M214" s="730"/>
      <c r="N214" s="738" t="s">
        <v>3738</v>
      </c>
      <c r="O214" s="730"/>
      <c r="R214" s="1">
        <f>IF(AND(A215="",N215=""),0,7)</f>
        <v>0</v>
      </c>
    </row>
    <row r="215" spans="1:18" x14ac:dyDescent="0.25">
      <c r="A215" s="733" t="str">
        <f>IF(OR('521A_entry'!C218="",'521A_entry'!C218=0),"",'521A_entry'!C218)</f>
        <v/>
      </c>
      <c r="B215" s="734"/>
      <c r="C215" s="734"/>
      <c r="D215" s="734"/>
      <c r="E215" s="734"/>
      <c r="F215" s="734"/>
      <c r="G215" s="735"/>
      <c r="H215" s="741" t="str">
        <f>IF(OR('521A_entry'!D218="",'521A_entry'!D218=0),"",'521A_entry'!D218)</f>
        <v/>
      </c>
      <c r="I215" s="742"/>
      <c r="J215" s="316" t="str">
        <f>IF(OR('521A_entry'!E218="",'521A_entry'!E218=0),"",'521A_entry'!E218)</f>
        <v/>
      </c>
      <c r="K215" s="145" t="str">
        <f>IF(OR('521A_entry'!F218="",'521A_entry'!F218=0),"",'521A_entry'!F218)</f>
        <v/>
      </c>
      <c r="L215" s="743" t="str">
        <f>IF(OR('521A_entry'!G218="",'521A_entry'!G218=0),"",'521A_entry'!G218)</f>
        <v/>
      </c>
      <c r="M215" s="744"/>
      <c r="N215" s="731" t="str">
        <f>IF(OR('521A_entry'!H218="",'521A_entry'!H218=0),"",'521A_entry'!H218)</f>
        <v/>
      </c>
      <c r="O215" s="736"/>
    </row>
    <row r="216" spans="1:18" x14ac:dyDescent="0.25">
      <c r="A216" s="733" t="str">
        <f>IF(OR('521A_entry'!C219="",'521A_entry'!C219=0),"",'521A_entry'!C219)</f>
        <v/>
      </c>
      <c r="B216" s="734"/>
      <c r="C216" s="734"/>
      <c r="D216" s="734"/>
      <c r="E216" s="734"/>
      <c r="F216" s="734"/>
      <c r="G216" s="735"/>
      <c r="H216" s="741" t="str">
        <f>IF(OR('521A_entry'!D219="",'521A_entry'!D219=0),"",'521A_entry'!D219)</f>
        <v/>
      </c>
      <c r="I216" s="742"/>
      <c r="J216" s="324" t="str">
        <f>IF(OR('521A_entry'!E219="",'521A_entry'!E219=0),"",'521A_entry'!E219)</f>
        <v/>
      </c>
      <c r="K216" s="145" t="str">
        <f>IF(OR('521A_entry'!F219="",'521A_entry'!F219=0),"",'521A_entry'!F219)</f>
        <v/>
      </c>
      <c r="L216" s="743" t="str">
        <f>IF(OR('521A_entry'!G219="",'521A_entry'!G219=0),"",'521A_entry'!G219)</f>
        <v/>
      </c>
      <c r="M216" s="744"/>
      <c r="N216" s="731" t="str">
        <f>IF(OR('521A_entry'!H219="",'521A_entry'!H219=0),"",'521A_entry'!H219)</f>
        <v/>
      </c>
      <c r="O216" s="736"/>
    </row>
    <row r="217" spans="1:18" x14ac:dyDescent="0.25">
      <c r="A217" s="733" t="str">
        <f>IF(OR('521A_entry'!C220="",'521A_entry'!C220=0),"",'521A_entry'!C220)</f>
        <v/>
      </c>
      <c r="B217" s="734"/>
      <c r="C217" s="734"/>
      <c r="D217" s="734"/>
      <c r="E217" s="734"/>
      <c r="F217" s="734"/>
      <c r="G217" s="735"/>
      <c r="H217" s="741" t="str">
        <f>IF(OR('521A_entry'!D220="",'521A_entry'!D220=0),"",'521A_entry'!D220)</f>
        <v/>
      </c>
      <c r="I217" s="742"/>
      <c r="J217" s="324" t="str">
        <f>IF(OR('521A_entry'!E220="",'521A_entry'!E220=0),"",'521A_entry'!E220)</f>
        <v/>
      </c>
      <c r="K217" s="145" t="str">
        <f>IF(OR('521A_entry'!F220="",'521A_entry'!F220=0),"",'521A_entry'!F220)</f>
        <v/>
      </c>
      <c r="L217" s="743" t="str">
        <f>IF(OR('521A_entry'!G220="",'521A_entry'!G220=0),"",'521A_entry'!G220)</f>
        <v/>
      </c>
      <c r="M217" s="744"/>
      <c r="N217" s="731" t="str">
        <f>IF(OR('521A_entry'!H220="",'521A_entry'!H220=0),"",'521A_entry'!H220)</f>
        <v/>
      </c>
      <c r="O217" s="736"/>
    </row>
    <row r="218" spans="1:18" x14ac:dyDescent="0.25">
      <c r="A218" s="733" t="str">
        <f>IF(OR('521A_entry'!C221="",'521A_entry'!C221=0),"",'521A_entry'!C221)</f>
        <v/>
      </c>
      <c r="B218" s="734"/>
      <c r="C218" s="734"/>
      <c r="D218" s="734"/>
      <c r="E218" s="734"/>
      <c r="F218" s="734"/>
      <c r="G218" s="735"/>
      <c r="H218" s="741" t="str">
        <f>IF(OR('521A_entry'!D221="",'521A_entry'!D221=0),"",'521A_entry'!D221)</f>
        <v/>
      </c>
      <c r="I218" s="742"/>
      <c r="J218" s="324" t="str">
        <f>IF(OR('521A_entry'!E221="",'521A_entry'!E221=0),"",'521A_entry'!E221)</f>
        <v/>
      </c>
      <c r="K218" s="145" t="str">
        <f>IF(OR('521A_entry'!F221="",'521A_entry'!F221=0),"",'521A_entry'!F221)</f>
        <v/>
      </c>
      <c r="L218" s="743" t="str">
        <f>IF(OR('521A_entry'!G221="",'521A_entry'!G221=0),"",'521A_entry'!G221)</f>
        <v/>
      </c>
      <c r="M218" s="744"/>
      <c r="N218" s="731" t="str">
        <f>IF(OR('521A_entry'!H221="",'521A_entry'!H221=0),"",'521A_entry'!H221)</f>
        <v/>
      </c>
      <c r="O218" s="736"/>
    </row>
    <row r="219" spans="1:18" x14ac:dyDescent="0.25">
      <c r="A219" s="733" t="str">
        <f>IF(OR('521A_entry'!C222="",'521A_entry'!C222=0),"",'521A_entry'!C222)</f>
        <v/>
      </c>
      <c r="B219" s="734"/>
      <c r="C219" s="734"/>
      <c r="D219" s="734"/>
      <c r="E219" s="734"/>
      <c r="F219" s="734"/>
      <c r="G219" s="735"/>
      <c r="H219" s="741" t="str">
        <f>IF(OR('521A_entry'!D222="",'521A_entry'!D222=0),"",'521A_entry'!D222)</f>
        <v/>
      </c>
      <c r="I219" s="742"/>
      <c r="J219" s="324" t="str">
        <f>IF(OR('521A_entry'!E222="",'521A_entry'!E222=0),"",'521A_entry'!E222)</f>
        <v/>
      </c>
      <c r="K219" s="145" t="str">
        <f>IF(OR('521A_entry'!F222="",'521A_entry'!F222=0),"",'521A_entry'!F222)</f>
        <v/>
      </c>
      <c r="L219" s="743" t="str">
        <f>IF(OR('521A_entry'!G222="",'521A_entry'!G222=0),"",'521A_entry'!G222)</f>
        <v/>
      </c>
      <c r="M219" s="744"/>
      <c r="N219" s="731" t="str">
        <f>IF(OR('521A_entry'!H222="",'521A_entry'!H222=0),"",'521A_entry'!H222)</f>
        <v/>
      </c>
      <c r="O219" s="736"/>
    </row>
    <row r="220" spans="1:18" x14ac:dyDescent="0.25">
      <c r="A220" s="733" t="str">
        <f>IF(OR('521A_entry'!C223="",'521A_entry'!C223=0),"",'521A_entry'!C223)</f>
        <v/>
      </c>
      <c r="B220" s="734"/>
      <c r="C220" s="734"/>
      <c r="D220" s="734"/>
      <c r="E220" s="734"/>
      <c r="F220" s="734"/>
      <c r="G220" s="735"/>
      <c r="H220" s="741" t="str">
        <f>IF(OR('521A_entry'!D223="",'521A_entry'!D223=0),"",'521A_entry'!D223)</f>
        <v/>
      </c>
      <c r="I220" s="742"/>
      <c r="J220" s="324" t="str">
        <f>IF(OR('521A_entry'!E223="",'521A_entry'!E223=0),"",'521A_entry'!E223)</f>
        <v/>
      </c>
      <c r="K220" s="145" t="str">
        <f>IF(OR('521A_entry'!F223="",'521A_entry'!F223=0),"",'521A_entry'!F223)</f>
        <v/>
      </c>
      <c r="L220" s="743" t="str">
        <f>IF(OR('521A_entry'!G223="",'521A_entry'!G223=0),"",'521A_entry'!G223)</f>
        <v/>
      </c>
      <c r="M220" s="744"/>
      <c r="N220" s="731" t="str">
        <f>IF(OR('521A_entry'!H223="",'521A_entry'!H223=0),"",'521A_entry'!H223)</f>
        <v/>
      </c>
      <c r="O220" s="736"/>
    </row>
    <row r="221" spans="1:18" x14ac:dyDescent="0.25">
      <c r="A221" s="733" t="str">
        <f>IF(OR('521A_entry'!C224="",'521A_entry'!C224=0),"",'521A_entry'!C224)</f>
        <v/>
      </c>
      <c r="B221" s="734"/>
      <c r="C221" s="734"/>
      <c r="D221" s="734"/>
      <c r="E221" s="734"/>
      <c r="F221" s="734"/>
      <c r="G221" s="735"/>
      <c r="H221" s="741" t="str">
        <f>IF(OR('521A_entry'!D224="",'521A_entry'!D224=0),"",'521A_entry'!D224)</f>
        <v/>
      </c>
      <c r="I221" s="742"/>
      <c r="J221" s="324" t="str">
        <f>IF(OR('521A_entry'!E224="",'521A_entry'!E224=0),"",'521A_entry'!E224)</f>
        <v/>
      </c>
      <c r="K221" s="145" t="str">
        <f>IF(OR('521A_entry'!F224="",'521A_entry'!F224=0),"",'521A_entry'!F224)</f>
        <v/>
      </c>
      <c r="L221" s="743" t="str">
        <f>IF(OR('521A_entry'!G224="",'521A_entry'!G224=0),"",'521A_entry'!G224)</f>
        <v/>
      </c>
      <c r="M221" s="744"/>
      <c r="N221" s="731" t="str">
        <f>IF(OR('521A_entry'!H224="",'521A_entry'!H224=0),"",'521A_entry'!H224)</f>
        <v/>
      </c>
      <c r="O221" s="736"/>
    </row>
    <row r="222" spans="1:18" x14ac:dyDescent="0.25">
      <c r="A222" s="733" t="str">
        <f>IF(OR('521A_entry'!C225="",'521A_entry'!C225=0),"",'521A_entry'!C225)</f>
        <v/>
      </c>
      <c r="B222" s="734"/>
      <c r="C222" s="734"/>
      <c r="D222" s="734"/>
      <c r="E222" s="734"/>
      <c r="F222" s="734"/>
      <c r="G222" s="735"/>
      <c r="H222" s="741" t="str">
        <f>IF(OR('521A_entry'!D225="",'521A_entry'!D225=0),"",'521A_entry'!D225)</f>
        <v/>
      </c>
      <c r="I222" s="742"/>
      <c r="J222" s="324" t="str">
        <f>IF(OR('521A_entry'!E225="",'521A_entry'!E225=0),"",'521A_entry'!E225)</f>
        <v/>
      </c>
      <c r="K222" s="145" t="str">
        <f>IF(OR('521A_entry'!F225="",'521A_entry'!F225=0),"",'521A_entry'!F225)</f>
        <v/>
      </c>
      <c r="L222" s="743" t="str">
        <f>IF(OR('521A_entry'!G225="",'521A_entry'!G225=0),"",'521A_entry'!G225)</f>
        <v/>
      </c>
      <c r="M222" s="744"/>
      <c r="N222" s="731" t="str">
        <f>IF(OR('521A_entry'!H225="",'521A_entry'!H225=0),"",'521A_entry'!H225)</f>
        <v/>
      </c>
      <c r="O222" s="736"/>
    </row>
    <row r="223" spans="1:18" x14ac:dyDescent="0.25">
      <c r="A223" s="733" t="str">
        <f>IF(OR('521A_entry'!C226="",'521A_entry'!C226=0),"",'521A_entry'!C226)</f>
        <v/>
      </c>
      <c r="B223" s="734"/>
      <c r="C223" s="734"/>
      <c r="D223" s="734"/>
      <c r="E223" s="734"/>
      <c r="F223" s="734"/>
      <c r="G223" s="735"/>
      <c r="H223" s="741" t="str">
        <f>IF(OR('521A_entry'!D226="",'521A_entry'!D226=0),"",'521A_entry'!D226)</f>
        <v/>
      </c>
      <c r="I223" s="742"/>
      <c r="J223" s="324" t="str">
        <f>IF(OR('521A_entry'!E226="",'521A_entry'!E226=0),"",'521A_entry'!E226)</f>
        <v/>
      </c>
      <c r="K223" s="145" t="str">
        <f>IF(OR('521A_entry'!F226="",'521A_entry'!F226=0),"",'521A_entry'!F226)</f>
        <v/>
      </c>
      <c r="L223" s="743" t="str">
        <f>IF(OR('521A_entry'!G226="",'521A_entry'!G226=0),"",'521A_entry'!G226)</f>
        <v/>
      </c>
      <c r="M223" s="744"/>
      <c r="N223" s="731" t="str">
        <f>IF(OR('521A_entry'!H226="",'521A_entry'!H226=0),"",'521A_entry'!H226)</f>
        <v/>
      </c>
      <c r="O223" s="736"/>
    </row>
    <row r="224" spans="1:18" x14ac:dyDescent="0.25">
      <c r="A224" s="733" t="str">
        <f>IF(OR('521A_entry'!C227="",'521A_entry'!C227=0),"",'521A_entry'!C227)</f>
        <v/>
      </c>
      <c r="B224" s="734"/>
      <c r="C224" s="734"/>
      <c r="D224" s="734"/>
      <c r="E224" s="734"/>
      <c r="F224" s="734"/>
      <c r="G224" s="735"/>
      <c r="H224" s="741" t="str">
        <f>IF(OR('521A_entry'!D227="",'521A_entry'!D227=0),"",'521A_entry'!D227)</f>
        <v/>
      </c>
      <c r="I224" s="742"/>
      <c r="J224" s="324" t="str">
        <f>IF(OR('521A_entry'!E227="",'521A_entry'!E227=0),"",'521A_entry'!E227)</f>
        <v/>
      </c>
      <c r="K224" s="145" t="str">
        <f>IF(OR('521A_entry'!F227="",'521A_entry'!F227=0),"",'521A_entry'!F227)</f>
        <v/>
      </c>
      <c r="L224" s="743" t="str">
        <f>IF(OR('521A_entry'!G227="",'521A_entry'!G227=0),"",'521A_entry'!G227)</f>
        <v/>
      </c>
      <c r="M224" s="744"/>
      <c r="N224" s="731" t="str">
        <f>IF(OR('521A_entry'!H227="",'521A_entry'!H227=0),"",'521A_entry'!H227)</f>
        <v/>
      </c>
      <c r="O224" s="736"/>
    </row>
    <row r="225" spans="1:18" x14ac:dyDescent="0.25">
      <c r="A225" s="733" t="str">
        <f>IF(OR('521A_entry'!C228="",'521A_entry'!C228=0),"",'521A_entry'!C228)</f>
        <v/>
      </c>
      <c r="B225" s="734"/>
      <c r="C225" s="734"/>
      <c r="D225" s="734"/>
      <c r="E225" s="734"/>
      <c r="F225" s="734"/>
      <c r="G225" s="735"/>
      <c r="H225" s="741" t="str">
        <f>IF(OR('521A_entry'!D228="",'521A_entry'!D228=0),"",'521A_entry'!D228)</f>
        <v/>
      </c>
      <c r="I225" s="742"/>
      <c r="J225" s="324" t="str">
        <f>IF(OR('521A_entry'!E228="",'521A_entry'!E228=0),"",'521A_entry'!E228)</f>
        <v/>
      </c>
      <c r="K225" s="145" t="str">
        <f>IF(OR('521A_entry'!F228="",'521A_entry'!F228=0),"",'521A_entry'!F228)</f>
        <v/>
      </c>
      <c r="L225" s="743" t="str">
        <f>IF(OR('521A_entry'!G228="",'521A_entry'!G228=0),"",'521A_entry'!G228)</f>
        <v/>
      </c>
      <c r="M225" s="744"/>
      <c r="N225" s="731" t="str">
        <f>IF(OR('521A_entry'!H228="",'521A_entry'!H228=0),"",'521A_entry'!H228)</f>
        <v/>
      </c>
      <c r="O225" s="736"/>
    </row>
    <row r="226" spans="1:18" x14ac:dyDescent="0.25">
      <c r="A226" s="733" t="str">
        <f>IF(OR('521A_entry'!C229="",'521A_entry'!C229=0),"",'521A_entry'!C229)</f>
        <v/>
      </c>
      <c r="B226" s="734"/>
      <c r="C226" s="734"/>
      <c r="D226" s="734"/>
      <c r="E226" s="734"/>
      <c r="F226" s="734"/>
      <c r="G226" s="735"/>
      <c r="H226" s="741" t="str">
        <f>IF(OR('521A_entry'!D229="",'521A_entry'!D229=0),"",'521A_entry'!D229)</f>
        <v/>
      </c>
      <c r="I226" s="742"/>
      <c r="J226" s="324" t="str">
        <f>IF(OR('521A_entry'!E229="",'521A_entry'!E229=0),"",'521A_entry'!E229)</f>
        <v/>
      </c>
      <c r="K226" s="145" t="str">
        <f>IF(OR('521A_entry'!F229="",'521A_entry'!F229=0),"",'521A_entry'!F229)</f>
        <v/>
      </c>
      <c r="L226" s="743" t="str">
        <f>IF(OR('521A_entry'!G229="",'521A_entry'!G229=0),"",'521A_entry'!G229)</f>
        <v/>
      </c>
      <c r="M226" s="744"/>
      <c r="N226" s="731" t="str">
        <f>IF(OR('521A_entry'!H229="",'521A_entry'!H229=0),"",'521A_entry'!H229)</f>
        <v/>
      </c>
      <c r="O226" s="736"/>
    </row>
    <row r="227" spans="1:18" x14ac:dyDescent="0.25">
      <c r="A227" s="733" t="str">
        <f>IF(OR('521A_entry'!C230="",'521A_entry'!C230=0),"",'521A_entry'!C230)</f>
        <v/>
      </c>
      <c r="B227" s="734"/>
      <c r="C227" s="734"/>
      <c r="D227" s="734"/>
      <c r="E227" s="734"/>
      <c r="F227" s="734"/>
      <c r="G227" s="735"/>
      <c r="H227" s="741" t="str">
        <f>IF(OR('521A_entry'!D230="",'521A_entry'!D230=0),"",'521A_entry'!D230)</f>
        <v/>
      </c>
      <c r="I227" s="742"/>
      <c r="J227" s="324" t="str">
        <f>IF(OR('521A_entry'!E230="",'521A_entry'!E230=0),"",'521A_entry'!E230)</f>
        <v/>
      </c>
      <c r="K227" s="145" t="str">
        <f>IF(OR('521A_entry'!F230="",'521A_entry'!F230=0),"",'521A_entry'!F230)</f>
        <v/>
      </c>
      <c r="L227" s="743" t="str">
        <f>IF(OR('521A_entry'!G230="",'521A_entry'!G230=0),"",'521A_entry'!G230)</f>
        <v/>
      </c>
      <c r="M227" s="744"/>
      <c r="N227" s="731" t="str">
        <f>IF(OR('521A_entry'!H230="",'521A_entry'!H230=0),"",'521A_entry'!H230)</f>
        <v/>
      </c>
      <c r="O227" s="736"/>
    </row>
    <row r="228" spans="1:18" x14ac:dyDescent="0.25">
      <c r="A228" s="733" t="str">
        <f>IF(OR('521A_entry'!C231="",'521A_entry'!C231=0),"",'521A_entry'!C231)</f>
        <v/>
      </c>
      <c r="B228" s="734"/>
      <c r="C228" s="734"/>
      <c r="D228" s="734"/>
      <c r="E228" s="734"/>
      <c r="F228" s="734"/>
      <c r="G228" s="735"/>
      <c r="H228" s="741" t="str">
        <f>IF(OR('521A_entry'!D231="",'521A_entry'!D231=0),"",'521A_entry'!D231)</f>
        <v/>
      </c>
      <c r="I228" s="742"/>
      <c r="J228" s="324" t="str">
        <f>IF(OR('521A_entry'!E231="",'521A_entry'!E231=0),"",'521A_entry'!E231)</f>
        <v/>
      </c>
      <c r="K228" s="145" t="str">
        <f>IF(OR('521A_entry'!F231="",'521A_entry'!F231=0),"",'521A_entry'!F231)</f>
        <v/>
      </c>
      <c r="L228" s="743" t="str">
        <f>IF(OR('521A_entry'!G231="",'521A_entry'!G231=0),"",'521A_entry'!G231)</f>
        <v/>
      </c>
      <c r="M228" s="744"/>
      <c r="N228" s="731" t="str">
        <f>IF(OR('521A_entry'!H231="",'521A_entry'!H231=0),"",'521A_entry'!H231)</f>
        <v/>
      </c>
      <c r="O228" s="736"/>
    </row>
    <row r="229" spans="1:18" x14ac:dyDescent="0.25">
      <c r="A229" s="733" t="str">
        <f>IF(OR('521A_entry'!C232="",'521A_entry'!C232=0),"",'521A_entry'!C232)</f>
        <v/>
      </c>
      <c r="B229" s="734"/>
      <c r="C229" s="734"/>
      <c r="D229" s="734"/>
      <c r="E229" s="734"/>
      <c r="F229" s="734"/>
      <c r="G229" s="735"/>
      <c r="H229" s="741" t="str">
        <f>IF(OR('521A_entry'!D232="",'521A_entry'!D232=0),"",'521A_entry'!D232)</f>
        <v/>
      </c>
      <c r="I229" s="742"/>
      <c r="J229" s="324" t="str">
        <f>IF(OR('521A_entry'!E232="",'521A_entry'!E232=0),"",'521A_entry'!E232)</f>
        <v/>
      </c>
      <c r="K229" s="145" t="str">
        <f>IF(OR('521A_entry'!F232="",'521A_entry'!F232=0),"",'521A_entry'!F232)</f>
        <v/>
      </c>
      <c r="L229" s="743" t="str">
        <f>IF(OR('521A_entry'!G232="",'521A_entry'!G232=0),"",'521A_entry'!G232)</f>
        <v/>
      </c>
      <c r="M229" s="744"/>
      <c r="N229" s="731" t="str">
        <f>IF(OR('521A_entry'!H232="",'521A_entry'!H232=0),"",'521A_entry'!H232)</f>
        <v/>
      </c>
      <c r="O229" s="736"/>
    </row>
    <row r="230" spans="1:18" x14ac:dyDescent="0.25">
      <c r="A230" s="733" t="str">
        <f>IF(OR('521A_entry'!C233="",'521A_entry'!C233=0),"",'521A_entry'!C233)</f>
        <v/>
      </c>
      <c r="B230" s="734"/>
      <c r="C230" s="734"/>
      <c r="D230" s="734"/>
      <c r="E230" s="734"/>
      <c r="F230" s="734"/>
      <c r="G230" s="735"/>
      <c r="H230" s="741" t="str">
        <f>IF(OR('521A_entry'!D233="",'521A_entry'!D233=0),"",'521A_entry'!D233)</f>
        <v/>
      </c>
      <c r="I230" s="742"/>
      <c r="J230" s="324" t="str">
        <f>IF(OR('521A_entry'!E233="",'521A_entry'!E233=0),"",'521A_entry'!E233)</f>
        <v/>
      </c>
      <c r="K230" s="145" t="str">
        <f>IF(OR('521A_entry'!F233="",'521A_entry'!F233=0),"",'521A_entry'!F233)</f>
        <v/>
      </c>
      <c r="L230" s="743" t="str">
        <f>IF(OR('521A_entry'!G233="",'521A_entry'!G233=0),"",'521A_entry'!G233)</f>
        <v/>
      </c>
      <c r="M230" s="744"/>
      <c r="N230" s="731" t="str">
        <f>IF(OR('521A_entry'!H233="",'521A_entry'!H233=0),"",'521A_entry'!H233)</f>
        <v/>
      </c>
      <c r="O230" s="736"/>
    </row>
    <row r="231" spans="1:18" x14ac:dyDescent="0.25">
      <c r="A231" s="733" t="str">
        <f>IF(OR('521A_entry'!C234="",'521A_entry'!C234=0),"",'521A_entry'!C234)</f>
        <v/>
      </c>
      <c r="B231" s="734"/>
      <c r="C231" s="734"/>
      <c r="D231" s="734"/>
      <c r="E231" s="734"/>
      <c r="F231" s="734"/>
      <c r="G231" s="735"/>
      <c r="H231" s="741" t="str">
        <f>IF(OR('521A_entry'!D234="",'521A_entry'!D234=0),"",'521A_entry'!D234)</f>
        <v/>
      </c>
      <c r="I231" s="742"/>
      <c r="J231" s="324" t="str">
        <f>IF(OR('521A_entry'!E234="",'521A_entry'!E234=0),"",'521A_entry'!E234)</f>
        <v/>
      </c>
      <c r="K231" s="145" t="str">
        <f>IF(OR('521A_entry'!F234="",'521A_entry'!F234=0),"",'521A_entry'!F234)</f>
        <v/>
      </c>
      <c r="L231" s="743" t="str">
        <f>IF(OR('521A_entry'!G234="",'521A_entry'!G234=0),"",'521A_entry'!G234)</f>
        <v/>
      </c>
      <c r="M231" s="744"/>
      <c r="N231" s="731" t="str">
        <f>IF(OR('521A_entry'!H234="",'521A_entry'!H234=0),"",'521A_entry'!H234)</f>
        <v/>
      </c>
      <c r="O231" s="736"/>
    </row>
    <row r="232" spans="1:18" x14ac:dyDescent="0.25">
      <c r="A232" s="733" t="str">
        <f>IF(OR('521A_entry'!C235="",'521A_entry'!C235=0),"",'521A_entry'!C235)</f>
        <v/>
      </c>
      <c r="B232" s="734"/>
      <c r="C232" s="734"/>
      <c r="D232" s="734"/>
      <c r="E232" s="734"/>
      <c r="F232" s="734"/>
      <c r="G232" s="735"/>
      <c r="H232" s="741" t="str">
        <f>IF(OR('521A_entry'!D235="",'521A_entry'!D235=0),"",'521A_entry'!D235)</f>
        <v/>
      </c>
      <c r="I232" s="742"/>
      <c r="J232" s="324" t="str">
        <f>IF(OR('521A_entry'!E235="",'521A_entry'!E235=0),"",'521A_entry'!E235)</f>
        <v/>
      </c>
      <c r="K232" s="145" t="str">
        <f>IF(OR('521A_entry'!F235="",'521A_entry'!F235=0),"",'521A_entry'!F235)</f>
        <v/>
      </c>
      <c r="L232" s="743" t="str">
        <f>IF(OR('521A_entry'!G235="",'521A_entry'!G235=0),"",'521A_entry'!G235)</f>
        <v/>
      </c>
      <c r="M232" s="744"/>
      <c r="N232" s="731" t="str">
        <f>IF(OR('521A_entry'!H235="",'521A_entry'!H235=0),"",'521A_entry'!H235)</f>
        <v/>
      </c>
      <c r="O232" s="736"/>
    </row>
    <row r="233" spans="1:18" x14ac:dyDescent="0.25">
      <c r="A233" s="733" t="str">
        <f>IF(OR('521A_entry'!C236="",'521A_entry'!C236=0),"",'521A_entry'!C236)</f>
        <v/>
      </c>
      <c r="B233" s="734"/>
      <c r="C233" s="734"/>
      <c r="D233" s="734"/>
      <c r="E233" s="734"/>
      <c r="F233" s="734"/>
      <c r="G233" s="735"/>
      <c r="H233" s="741" t="str">
        <f>IF(OR('521A_entry'!D236="",'521A_entry'!D236=0),"",'521A_entry'!D236)</f>
        <v/>
      </c>
      <c r="I233" s="742"/>
      <c r="J233" s="324" t="str">
        <f>IF(OR('521A_entry'!E236="",'521A_entry'!E236=0),"",'521A_entry'!E236)</f>
        <v/>
      </c>
      <c r="K233" s="145" t="str">
        <f>IF(OR('521A_entry'!F236="",'521A_entry'!F236=0),"",'521A_entry'!F236)</f>
        <v/>
      </c>
      <c r="L233" s="743" t="str">
        <f>IF(OR('521A_entry'!G236="",'521A_entry'!G236=0),"",'521A_entry'!G236)</f>
        <v/>
      </c>
      <c r="M233" s="744"/>
      <c r="N233" s="731" t="str">
        <f>IF(OR('521A_entry'!H236="",'521A_entry'!H236=0),"",'521A_entry'!H236)</f>
        <v/>
      </c>
      <c r="O233" s="736"/>
    </row>
    <row r="234" spans="1:18" x14ac:dyDescent="0.25">
      <c r="A234" s="733" t="str">
        <f>IF(OR('521A_entry'!C237="",'521A_entry'!C237=0),"",'521A_entry'!C237)</f>
        <v/>
      </c>
      <c r="B234" s="734"/>
      <c r="C234" s="734"/>
      <c r="D234" s="734"/>
      <c r="E234" s="734"/>
      <c r="F234" s="734"/>
      <c r="G234" s="735"/>
      <c r="H234" s="741" t="str">
        <f>IF(OR('521A_entry'!D237="",'521A_entry'!D237=0),"",'521A_entry'!D237)</f>
        <v/>
      </c>
      <c r="I234" s="742"/>
      <c r="J234" s="324" t="str">
        <f>IF(OR('521A_entry'!E237="",'521A_entry'!E237=0),"",'521A_entry'!E237)</f>
        <v/>
      </c>
      <c r="K234" s="145" t="str">
        <f>IF(OR('521A_entry'!F237="",'521A_entry'!F237=0),"",'521A_entry'!F237)</f>
        <v/>
      </c>
      <c r="L234" s="743" t="str">
        <f>IF(OR('521A_entry'!G237="",'521A_entry'!G237=0),"",'521A_entry'!G237)</f>
        <v/>
      </c>
      <c r="M234" s="744"/>
      <c r="N234" s="731" t="str">
        <f>IF(OR('521A_entry'!H237="",'521A_entry'!H237=0),"",'521A_entry'!H237)</f>
        <v/>
      </c>
      <c r="O234" s="736"/>
    </row>
    <row r="235" spans="1:18" x14ac:dyDescent="0.25">
      <c r="A235" s="733" t="str">
        <f>IF(OR('521A_entry'!C238="",'521A_entry'!C238=0),"",'521A_entry'!C238)</f>
        <v/>
      </c>
      <c r="B235" s="734"/>
      <c r="C235" s="734"/>
      <c r="D235" s="734"/>
      <c r="E235" s="734"/>
      <c r="F235" s="734"/>
      <c r="G235" s="735"/>
      <c r="H235" s="741" t="str">
        <f>IF(OR('521A_entry'!D238="",'521A_entry'!D238=0),"",'521A_entry'!D238)</f>
        <v/>
      </c>
      <c r="I235" s="742"/>
      <c r="J235" s="324" t="str">
        <f>IF(OR('521A_entry'!E238="",'521A_entry'!E238=0),"",'521A_entry'!E238)</f>
        <v/>
      </c>
      <c r="K235" s="145" t="str">
        <f>IF(OR('521A_entry'!F238="",'521A_entry'!F238=0),"",'521A_entry'!F238)</f>
        <v/>
      </c>
      <c r="L235" s="743" t="str">
        <f>IF(OR('521A_entry'!G238="",'521A_entry'!G238=0),"",'521A_entry'!G238)</f>
        <v/>
      </c>
      <c r="M235" s="744"/>
      <c r="N235" s="731" t="str">
        <f>IF(OR('521A_entry'!H238="",'521A_entry'!H238=0),"",'521A_entry'!H238)</f>
        <v/>
      </c>
      <c r="O235" s="736"/>
    </row>
    <row r="236" spans="1:18" x14ac:dyDescent="0.25">
      <c r="A236" s="733" t="str">
        <f>IF(OR('521A_entry'!C239="",'521A_entry'!C239=0),"",'521A_entry'!C239)</f>
        <v/>
      </c>
      <c r="B236" s="734"/>
      <c r="C236" s="734"/>
      <c r="D236" s="734"/>
      <c r="E236" s="734"/>
      <c r="F236" s="734"/>
      <c r="G236" s="735"/>
      <c r="H236" s="741" t="str">
        <f>IF(OR('521A_entry'!D239="",'521A_entry'!D239=0),"",'521A_entry'!D239)</f>
        <v/>
      </c>
      <c r="I236" s="742"/>
      <c r="J236" s="324" t="str">
        <f>IF(OR('521A_entry'!E239="",'521A_entry'!E239=0),"",'521A_entry'!E239)</f>
        <v/>
      </c>
      <c r="K236" s="145" t="str">
        <f>IF(OR('521A_entry'!F239="",'521A_entry'!F239=0),"",'521A_entry'!F239)</f>
        <v/>
      </c>
      <c r="L236" s="743" t="str">
        <f>IF(OR('521A_entry'!G239="",'521A_entry'!G239=0),"",'521A_entry'!G239)</f>
        <v/>
      </c>
      <c r="M236" s="744"/>
      <c r="N236" s="731" t="str">
        <f>IF(OR('521A_entry'!H239="",'521A_entry'!H239=0),"",'521A_entry'!H239)</f>
        <v/>
      </c>
      <c r="O236" s="736"/>
    </row>
    <row r="237" spans="1:18" x14ac:dyDescent="0.25">
      <c r="A237" s="733" t="str">
        <f>IF(OR('521A_entry'!C240="",'521A_entry'!C240=0),"",'521A_entry'!C240)</f>
        <v/>
      </c>
      <c r="B237" s="734"/>
      <c r="C237" s="734"/>
      <c r="D237" s="734"/>
      <c r="E237" s="734"/>
      <c r="F237" s="734"/>
      <c r="G237" s="735"/>
      <c r="H237" s="741" t="str">
        <f>IF(OR('521A_entry'!D240="",'521A_entry'!D240=0),"",'521A_entry'!D240)</f>
        <v/>
      </c>
      <c r="I237" s="742"/>
      <c r="J237" s="324" t="str">
        <f>IF(OR('521A_entry'!E240="",'521A_entry'!E240=0),"",'521A_entry'!E240)</f>
        <v/>
      </c>
      <c r="K237" s="145" t="str">
        <f>IF(OR('521A_entry'!F240="",'521A_entry'!F240=0),"",'521A_entry'!F240)</f>
        <v/>
      </c>
      <c r="L237" s="743" t="str">
        <f>IF(OR('521A_entry'!G240="",'521A_entry'!G240=0),"",'521A_entry'!G240)</f>
        <v/>
      </c>
      <c r="M237" s="744"/>
      <c r="N237" s="731" t="str">
        <f>IF(OR('521A_entry'!H240="",'521A_entry'!H240=0),"",'521A_entry'!H240)</f>
        <v/>
      </c>
      <c r="O237" s="736"/>
    </row>
    <row r="238" spans="1:18" x14ac:dyDescent="0.25">
      <c r="A238" s="728" t="s">
        <v>3102</v>
      </c>
      <c r="B238" s="729"/>
      <c r="C238" s="729"/>
      <c r="D238" s="729"/>
      <c r="E238" s="729"/>
      <c r="F238" s="729"/>
      <c r="G238" s="729"/>
      <c r="H238" s="729"/>
      <c r="I238" s="729"/>
      <c r="J238" s="729"/>
      <c r="K238" s="729"/>
      <c r="L238" s="729"/>
      <c r="M238" s="730"/>
      <c r="N238" s="731">
        <f>$N$75</f>
        <v>0</v>
      </c>
      <c r="O238" s="732"/>
    </row>
    <row r="239" spans="1:18" x14ac:dyDescent="0.3">
      <c r="A239" s="737" t="s">
        <v>3758</v>
      </c>
      <c r="B239" s="737"/>
      <c r="C239" s="737"/>
      <c r="D239" s="737"/>
      <c r="E239" s="737"/>
      <c r="F239" s="737"/>
      <c r="G239" s="624"/>
      <c r="H239" s="624"/>
      <c r="I239" s="624"/>
      <c r="J239" s="624"/>
      <c r="K239" s="624"/>
      <c r="L239" s="624"/>
      <c r="M239" s="624"/>
      <c r="N239" s="624"/>
      <c r="O239" s="624"/>
    </row>
    <row r="240" spans="1:18" x14ac:dyDescent="0.3">
      <c r="A240" s="738" t="s">
        <v>3739</v>
      </c>
      <c r="B240" s="739"/>
      <c r="C240" s="739"/>
      <c r="D240" s="739"/>
      <c r="E240" s="739"/>
      <c r="F240" s="739"/>
      <c r="G240" s="739"/>
      <c r="H240" s="739"/>
      <c r="I240" s="739"/>
      <c r="J240" s="739"/>
      <c r="K240" s="739"/>
      <c r="L240" s="739"/>
      <c r="M240" s="740"/>
      <c r="N240" s="738" t="s">
        <v>3740</v>
      </c>
      <c r="O240" s="740"/>
      <c r="R240" s="1">
        <f>IF(AND(A241="",N241=""),0,7)</f>
        <v>0</v>
      </c>
    </row>
    <row r="241" spans="1:18" x14ac:dyDescent="0.25">
      <c r="A241" s="733" t="str">
        <f>IF(OR('521A_entry'!Q173="",'521A_entry'!Q173=0),"",'521A_entry'!Q173)</f>
        <v/>
      </c>
      <c r="B241" s="734"/>
      <c r="C241" s="734"/>
      <c r="D241" s="734"/>
      <c r="E241" s="734"/>
      <c r="F241" s="734"/>
      <c r="G241" s="734"/>
      <c r="H241" s="734"/>
      <c r="I241" s="734"/>
      <c r="J241" s="734"/>
      <c r="K241" s="734"/>
      <c r="L241" s="734"/>
      <c r="M241" s="735"/>
      <c r="N241" s="731" t="str">
        <f>IF(OR('521A_entry'!R173="",'521A_entry'!R173=0),"",'521A_entry'!R173)</f>
        <v/>
      </c>
      <c r="O241" s="736"/>
    </row>
    <row r="242" spans="1:18" x14ac:dyDescent="0.25">
      <c r="A242" s="733" t="str">
        <f>IF(OR('521A_entry'!Q174="",'521A_entry'!Q174=0),"",'521A_entry'!Q174)</f>
        <v/>
      </c>
      <c r="B242" s="734"/>
      <c r="C242" s="734"/>
      <c r="D242" s="734"/>
      <c r="E242" s="734"/>
      <c r="F242" s="734"/>
      <c r="G242" s="734"/>
      <c r="H242" s="734"/>
      <c r="I242" s="734"/>
      <c r="J242" s="734"/>
      <c r="K242" s="734"/>
      <c r="L242" s="734"/>
      <c r="M242" s="735"/>
      <c r="N242" s="731" t="str">
        <f>IF(OR('521A_entry'!R174="",'521A_entry'!R174=0),"",'521A_entry'!R174)</f>
        <v/>
      </c>
      <c r="O242" s="736"/>
    </row>
    <row r="243" spans="1:18" x14ac:dyDescent="0.25">
      <c r="A243" s="733" t="str">
        <f>IF(OR('521A_entry'!Q175="",'521A_entry'!Q175=0),"",'521A_entry'!Q175)</f>
        <v/>
      </c>
      <c r="B243" s="734"/>
      <c r="C243" s="734"/>
      <c r="D243" s="734"/>
      <c r="E243" s="734"/>
      <c r="F243" s="734"/>
      <c r="G243" s="734"/>
      <c r="H243" s="734"/>
      <c r="I243" s="734"/>
      <c r="J243" s="734"/>
      <c r="K243" s="734"/>
      <c r="L243" s="734"/>
      <c r="M243" s="735"/>
      <c r="N243" s="731" t="str">
        <f>IF(OR('521A_entry'!R175="",'521A_entry'!R175=0),"",'521A_entry'!R175)</f>
        <v/>
      </c>
      <c r="O243" s="736"/>
    </row>
    <row r="244" spans="1:18" x14ac:dyDescent="0.25">
      <c r="A244" s="733" t="str">
        <f>IF(OR('521A_entry'!Q176="",'521A_entry'!Q176=0),"",'521A_entry'!Q176)</f>
        <v/>
      </c>
      <c r="B244" s="734"/>
      <c r="C244" s="734"/>
      <c r="D244" s="734"/>
      <c r="E244" s="734"/>
      <c r="F244" s="734"/>
      <c r="G244" s="734"/>
      <c r="H244" s="734"/>
      <c r="I244" s="734"/>
      <c r="J244" s="734"/>
      <c r="K244" s="734"/>
      <c r="L244" s="734"/>
      <c r="M244" s="735"/>
      <c r="N244" s="731" t="str">
        <f>IF(OR('521A_entry'!R176="",'521A_entry'!R176=0),"",'521A_entry'!R176)</f>
        <v/>
      </c>
      <c r="O244" s="736"/>
    </row>
    <row r="245" spans="1:18" x14ac:dyDescent="0.25">
      <c r="A245" s="733" t="str">
        <f>IF(OR('521A_entry'!Q177="",'521A_entry'!Q177=0),"",'521A_entry'!Q177)</f>
        <v/>
      </c>
      <c r="B245" s="734"/>
      <c r="C245" s="734"/>
      <c r="D245" s="734"/>
      <c r="E245" s="734"/>
      <c r="F245" s="734"/>
      <c r="G245" s="734"/>
      <c r="H245" s="734"/>
      <c r="I245" s="734"/>
      <c r="J245" s="734"/>
      <c r="K245" s="734"/>
      <c r="L245" s="734"/>
      <c r="M245" s="735"/>
      <c r="N245" s="731" t="str">
        <f>IF(OR('521A_entry'!R177="",'521A_entry'!R177=0),"",'521A_entry'!R177)</f>
        <v/>
      </c>
      <c r="O245" s="736"/>
    </row>
    <row r="246" spans="1:18" x14ac:dyDescent="0.25">
      <c r="A246" s="733" t="str">
        <f>IF(OR('521A_entry'!Q178="",'521A_entry'!Q178=0),"",'521A_entry'!Q178)</f>
        <v/>
      </c>
      <c r="B246" s="734"/>
      <c r="C246" s="734"/>
      <c r="D246" s="734"/>
      <c r="E246" s="734"/>
      <c r="F246" s="734"/>
      <c r="G246" s="734"/>
      <c r="H246" s="734"/>
      <c r="I246" s="734"/>
      <c r="J246" s="734"/>
      <c r="K246" s="734"/>
      <c r="L246" s="734"/>
      <c r="M246" s="735"/>
      <c r="N246" s="731" t="str">
        <f>IF(OR('521A_entry'!R178="",'521A_entry'!R178=0),"",'521A_entry'!R178)</f>
        <v/>
      </c>
      <c r="O246" s="736"/>
    </row>
    <row r="247" spans="1:18" x14ac:dyDescent="0.25">
      <c r="A247" s="733" t="str">
        <f>IF(OR('521A_entry'!Q179="",'521A_entry'!Q179=0),"",'521A_entry'!Q179)</f>
        <v/>
      </c>
      <c r="B247" s="734"/>
      <c r="C247" s="734"/>
      <c r="D247" s="734"/>
      <c r="E247" s="734"/>
      <c r="F247" s="734"/>
      <c r="G247" s="734"/>
      <c r="H247" s="734"/>
      <c r="I247" s="734"/>
      <c r="J247" s="734"/>
      <c r="K247" s="734"/>
      <c r="L247" s="734"/>
      <c r="M247" s="735"/>
      <c r="N247" s="731" t="str">
        <f>IF(OR('521A_entry'!R179="",'521A_entry'!R179=0),"",'521A_entry'!R179)</f>
        <v/>
      </c>
      <c r="O247" s="736"/>
    </row>
    <row r="248" spans="1:18" x14ac:dyDescent="0.25">
      <c r="A248" s="733" t="str">
        <f>IF(OR('521A_entry'!Q180="",'521A_entry'!Q180=0),"",'521A_entry'!Q180)</f>
        <v/>
      </c>
      <c r="B248" s="734"/>
      <c r="C248" s="734"/>
      <c r="D248" s="734"/>
      <c r="E248" s="734"/>
      <c r="F248" s="734"/>
      <c r="G248" s="734"/>
      <c r="H248" s="734"/>
      <c r="I248" s="734"/>
      <c r="J248" s="734"/>
      <c r="K248" s="734"/>
      <c r="L248" s="734"/>
      <c r="M248" s="735"/>
      <c r="N248" s="731" t="str">
        <f>IF(OR('521A_entry'!R180="",'521A_entry'!R180=0),"",'521A_entry'!R180)</f>
        <v/>
      </c>
      <c r="O248" s="736"/>
    </row>
    <row r="249" spans="1:18" x14ac:dyDescent="0.25">
      <c r="A249" s="728" t="s">
        <v>3103</v>
      </c>
      <c r="B249" s="729"/>
      <c r="C249" s="729"/>
      <c r="D249" s="729"/>
      <c r="E249" s="729"/>
      <c r="F249" s="729"/>
      <c r="G249" s="729"/>
      <c r="H249" s="729"/>
      <c r="I249" s="729"/>
      <c r="J249" s="729"/>
      <c r="K249" s="729"/>
      <c r="L249" s="729"/>
      <c r="M249" s="730"/>
      <c r="N249" s="731">
        <f>$N$86</f>
        <v>0</v>
      </c>
      <c r="O249" s="732"/>
    </row>
    <row r="250" spans="1:18" ht="13.2" customHeight="1" x14ac:dyDescent="0.25">
      <c r="A250" s="759" t="s">
        <v>3773</v>
      </c>
      <c r="B250" s="760"/>
      <c r="C250" s="760"/>
      <c r="D250" s="760"/>
      <c r="E250" s="761"/>
      <c r="F250" s="749" t="s">
        <v>3732</v>
      </c>
      <c r="G250" s="750"/>
      <c r="H250" s="750"/>
      <c r="I250" s="750"/>
      <c r="J250" s="750"/>
      <c r="K250" s="750"/>
      <c r="L250" s="750"/>
      <c r="M250" s="751"/>
      <c r="N250" s="752" t="s">
        <v>3719</v>
      </c>
      <c r="O250" s="753"/>
    </row>
    <row r="251" spans="1:18" x14ac:dyDescent="0.25">
      <c r="A251" s="754" t="str">
        <f>"Page 8 of "&amp;$R$3</f>
        <v>Page 8 of 4</v>
      </c>
      <c r="B251" s="755"/>
      <c r="C251" s="755"/>
      <c r="D251" s="755"/>
      <c r="E251" s="756"/>
      <c r="F251" s="754" t="str">
        <f>IF(K3="","",K3)</f>
        <v/>
      </c>
      <c r="G251" s="755"/>
      <c r="H251" s="755"/>
      <c r="I251" s="755"/>
      <c r="J251" s="755"/>
      <c r="K251" s="755"/>
      <c r="L251" s="755"/>
      <c r="M251" s="756"/>
      <c r="N251" s="757"/>
      <c r="O251" s="758"/>
    </row>
    <row r="252" spans="1:18" x14ac:dyDescent="0.3">
      <c r="A252" s="737" t="s">
        <v>3768</v>
      </c>
      <c r="B252" s="737"/>
      <c r="C252" s="737"/>
      <c r="D252" s="737"/>
      <c r="E252" s="737"/>
      <c r="F252" s="737"/>
      <c r="G252" s="624"/>
      <c r="H252" s="624"/>
      <c r="I252" s="624"/>
      <c r="J252" s="624"/>
      <c r="K252" s="624"/>
      <c r="L252" s="624"/>
      <c r="M252" s="624"/>
      <c r="N252" s="624"/>
      <c r="O252" s="624"/>
    </row>
    <row r="253" spans="1:18" x14ac:dyDescent="0.3">
      <c r="A253" s="738" t="s">
        <v>3733</v>
      </c>
      <c r="B253" s="739"/>
      <c r="C253" s="739"/>
      <c r="D253" s="739"/>
      <c r="E253" s="739"/>
      <c r="F253" s="739"/>
      <c r="G253" s="739"/>
      <c r="H253" s="739"/>
      <c r="I253" s="739"/>
      <c r="J253" s="739"/>
      <c r="K253" s="739"/>
      <c r="L253" s="739"/>
      <c r="M253" s="740"/>
      <c r="N253" s="738" t="s">
        <v>3734</v>
      </c>
      <c r="O253" s="740"/>
      <c r="R253" s="1">
        <f>IF(AND(A254="",N254=""),0,8)</f>
        <v>0</v>
      </c>
    </row>
    <row r="254" spans="1:18" x14ac:dyDescent="0.25">
      <c r="A254" s="733" t="str">
        <f>IF(OR('521A_entry'!L169="",'521A_entry'!L169=0),"",'521A_entry'!L169)</f>
        <v/>
      </c>
      <c r="B254" s="734"/>
      <c r="C254" s="734"/>
      <c r="D254" s="734"/>
      <c r="E254" s="734"/>
      <c r="F254" s="734"/>
      <c r="G254" s="734"/>
      <c r="H254" s="734"/>
      <c r="I254" s="734"/>
      <c r="J254" s="734"/>
      <c r="K254" s="734"/>
      <c r="L254" s="734"/>
      <c r="M254" s="735"/>
      <c r="N254" s="731" t="str">
        <f>IF(OR('521A_entry'!M169="",'521A_entry'!M169=0),"",'521A_entry'!M169)</f>
        <v/>
      </c>
      <c r="O254" s="736"/>
    </row>
    <row r="255" spans="1:18" x14ac:dyDescent="0.25">
      <c r="A255" s="733" t="str">
        <f>IF(OR('521A_entry'!L170="",'521A_entry'!L170=0),"",'521A_entry'!L170)</f>
        <v/>
      </c>
      <c r="B255" s="734"/>
      <c r="C255" s="734"/>
      <c r="D255" s="734"/>
      <c r="E255" s="734"/>
      <c r="F255" s="734"/>
      <c r="G255" s="734"/>
      <c r="H255" s="734"/>
      <c r="I255" s="734"/>
      <c r="J255" s="734"/>
      <c r="K255" s="734"/>
      <c r="L255" s="734"/>
      <c r="M255" s="735"/>
      <c r="N255" s="731" t="str">
        <f>IF(OR('521A_entry'!M170="",'521A_entry'!M170=0),"",'521A_entry'!M170)</f>
        <v/>
      </c>
      <c r="O255" s="736"/>
    </row>
    <row r="256" spans="1:18" x14ac:dyDescent="0.25">
      <c r="A256" s="733" t="str">
        <f>IF(OR('521A_entry'!L171="",'521A_entry'!L171=0),"",'521A_entry'!L171)</f>
        <v/>
      </c>
      <c r="B256" s="734"/>
      <c r="C256" s="734"/>
      <c r="D256" s="734"/>
      <c r="E256" s="734"/>
      <c r="F256" s="734"/>
      <c r="G256" s="734"/>
      <c r="H256" s="734"/>
      <c r="I256" s="734"/>
      <c r="J256" s="734"/>
      <c r="K256" s="734"/>
      <c r="L256" s="734"/>
      <c r="M256" s="735"/>
      <c r="N256" s="731" t="str">
        <f>IF(OR('521A_entry'!M171="",'521A_entry'!M171=0),"",'521A_entry'!M171)</f>
        <v/>
      </c>
      <c r="O256" s="736"/>
    </row>
    <row r="257" spans="1:18" x14ac:dyDescent="0.25">
      <c r="A257" s="733" t="str">
        <f>IF(OR('521A_entry'!L172="",'521A_entry'!L172=0),"",'521A_entry'!L172)</f>
        <v/>
      </c>
      <c r="B257" s="734"/>
      <c r="C257" s="734"/>
      <c r="D257" s="734"/>
      <c r="E257" s="734"/>
      <c r="F257" s="734"/>
      <c r="G257" s="734"/>
      <c r="H257" s="734"/>
      <c r="I257" s="734"/>
      <c r="J257" s="734"/>
      <c r="K257" s="734"/>
      <c r="L257" s="734"/>
      <c r="M257" s="735"/>
      <c r="N257" s="731" t="str">
        <f>IF(OR('521A_entry'!M172="",'521A_entry'!M172=0),"",'521A_entry'!M172)</f>
        <v/>
      </c>
      <c r="O257" s="736"/>
    </row>
    <row r="258" spans="1:18" x14ac:dyDescent="0.25">
      <c r="A258" s="733" t="str">
        <f>IF(OR('521A_entry'!L173="",'521A_entry'!L173=0),"",'521A_entry'!L173)</f>
        <v/>
      </c>
      <c r="B258" s="734"/>
      <c r="C258" s="734"/>
      <c r="D258" s="734"/>
      <c r="E258" s="734"/>
      <c r="F258" s="734"/>
      <c r="G258" s="734"/>
      <c r="H258" s="734"/>
      <c r="I258" s="734"/>
      <c r="J258" s="734"/>
      <c r="K258" s="734"/>
      <c r="L258" s="734"/>
      <c r="M258" s="735"/>
      <c r="N258" s="731" t="str">
        <f>IF(OR('521A_entry'!M173="",'521A_entry'!M173=0),"",'521A_entry'!M173)</f>
        <v/>
      </c>
      <c r="O258" s="736"/>
    </row>
    <row r="259" spans="1:18" x14ac:dyDescent="0.25">
      <c r="A259" s="745" t="s">
        <v>3735</v>
      </c>
      <c r="B259" s="729"/>
      <c r="C259" s="729"/>
      <c r="D259" s="729"/>
      <c r="E259" s="729"/>
      <c r="F259" s="729"/>
      <c r="G259" s="729"/>
      <c r="H259" s="729"/>
      <c r="I259" s="729"/>
      <c r="J259" s="729"/>
      <c r="K259" s="729"/>
      <c r="L259" s="729"/>
      <c r="M259" s="730"/>
      <c r="N259" s="731">
        <f>$N$49</f>
        <v>0</v>
      </c>
      <c r="O259" s="732"/>
    </row>
    <row r="260" spans="1:18" x14ac:dyDescent="0.3">
      <c r="A260" s="737" t="s">
        <v>3757</v>
      </c>
      <c r="B260" s="737"/>
      <c r="C260" s="737"/>
      <c r="D260" s="737"/>
      <c r="E260" s="737"/>
      <c r="F260" s="737"/>
      <c r="G260" s="624"/>
      <c r="H260" s="624"/>
      <c r="I260" s="624"/>
      <c r="J260" s="624"/>
      <c r="K260" s="624"/>
      <c r="L260" s="624"/>
      <c r="M260" s="624"/>
      <c r="N260" s="624"/>
      <c r="O260" s="624"/>
    </row>
    <row r="261" spans="1:18" ht="30" x14ac:dyDescent="0.3">
      <c r="A261" s="738" t="s">
        <v>3736</v>
      </c>
      <c r="B261" s="746"/>
      <c r="C261" s="746"/>
      <c r="D261" s="746"/>
      <c r="E261" s="746"/>
      <c r="F261" s="746"/>
      <c r="G261" s="730"/>
      <c r="H261" s="747" t="s">
        <v>3099</v>
      </c>
      <c r="I261" s="748"/>
      <c r="J261" s="326" t="s">
        <v>3737</v>
      </c>
      <c r="K261" s="35" t="s">
        <v>3100</v>
      </c>
      <c r="L261" s="728" t="s">
        <v>3101</v>
      </c>
      <c r="M261" s="730"/>
      <c r="N261" s="738" t="s">
        <v>3738</v>
      </c>
      <c r="O261" s="730"/>
      <c r="R261" s="1">
        <f>IF(AND(A262="",N262=""),0,8)</f>
        <v>0</v>
      </c>
    </row>
    <row r="262" spans="1:18" x14ac:dyDescent="0.25">
      <c r="A262" s="733" t="str">
        <f>IF(OR('521A_entry'!C241="",'521A_entry'!C241=0),"",'521A_entry'!C241)</f>
        <v/>
      </c>
      <c r="B262" s="734"/>
      <c r="C262" s="734"/>
      <c r="D262" s="734"/>
      <c r="E262" s="734"/>
      <c r="F262" s="734"/>
      <c r="G262" s="735"/>
      <c r="H262" s="741" t="str">
        <f>IF(OR('521A_entry'!D241="",'521A_entry'!D241=0),"",'521A_entry'!D241)</f>
        <v/>
      </c>
      <c r="I262" s="742"/>
      <c r="J262" s="316" t="str">
        <f>IF(OR('521A_entry'!E241="",'521A_entry'!E241=0),"",'521A_entry'!E241)</f>
        <v/>
      </c>
      <c r="K262" s="145" t="str">
        <f>IF(OR('521A_entry'!F241="",'521A_entry'!F241=0),"",'521A_entry'!F241)</f>
        <v/>
      </c>
      <c r="L262" s="743" t="str">
        <f>IF(OR('521A_entry'!G241="",'521A_entry'!G241=0),"",'521A_entry'!G241)</f>
        <v/>
      </c>
      <c r="M262" s="744"/>
      <c r="N262" s="731" t="str">
        <f>IF(OR('521A_entry'!H241="",'521A_entry'!H241=0),"",'521A_entry'!H241)</f>
        <v/>
      </c>
      <c r="O262" s="736"/>
    </row>
    <row r="263" spans="1:18" x14ac:dyDescent="0.25">
      <c r="A263" s="733" t="str">
        <f>IF(OR('521A_entry'!C242="",'521A_entry'!C242=0),"",'521A_entry'!C242)</f>
        <v/>
      </c>
      <c r="B263" s="734"/>
      <c r="C263" s="734"/>
      <c r="D263" s="734"/>
      <c r="E263" s="734"/>
      <c r="F263" s="734"/>
      <c r="G263" s="735"/>
      <c r="H263" s="741" t="str">
        <f>IF(OR('521A_entry'!D242="",'521A_entry'!D242=0),"",'521A_entry'!D242)</f>
        <v/>
      </c>
      <c r="I263" s="742"/>
      <c r="J263" s="324" t="str">
        <f>IF(OR('521A_entry'!E242="",'521A_entry'!E242=0),"",'521A_entry'!E242)</f>
        <v/>
      </c>
      <c r="K263" s="145" t="str">
        <f>IF(OR('521A_entry'!F242="",'521A_entry'!F242=0),"",'521A_entry'!F242)</f>
        <v/>
      </c>
      <c r="L263" s="743" t="str">
        <f>IF(OR('521A_entry'!G242="",'521A_entry'!G242=0),"",'521A_entry'!G242)</f>
        <v/>
      </c>
      <c r="M263" s="744"/>
      <c r="N263" s="731" t="str">
        <f>IF(OR('521A_entry'!H242="",'521A_entry'!H242=0),"",'521A_entry'!H242)</f>
        <v/>
      </c>
      <c r="O263" s="736"/>
    </row>
    <row r="264" spans="1:18" x14ac:dyDescent="0.25">
      <c r="A264" s="733" t="str">
        <f>IF(OR('521A_entry'!C243="",'521A_entry'!C243=0),"",'521A_entry'!C243)</f>
        <v/>
      </c>
      <c r="B264" s="734"/>
      <c r="C264" s="734"/>
      <c r="D264" s="734"/>
      <c r="E264" s="734"/>
      <c r="F264" s="734"/>
      <c r="G264" s="735"/>
      <c r="H264" s="741" t="str">
        <f>IF(OR('521A_entry'!D243="",'521A_entry'!D243=0),"",'521A_entry'!D243)</f>
        <v/>
      </c>
      <c r="I264" s="742"/>
      <c r="J264" s="324" t="str">
        <f>IF(OR('521A_entry'!E243="",'521A_entry'!E243=0),"",'521A_entry'!E243)</f>
        <v/>
      </c>
      <c r="K264" s="145" t="str">
        <f>IF(OR('521A_entry'!F243="",'521A_entry'!F243=0),"",'521A_entry'!F243)</f>
        <v/>
      </c>
      <c r="L264" s="743" t="str">
        <f>IF(OR('521A_entry'!G243="",'521A_entry'!G243=0),"",'521A_entry'!G243)</f>
        <v/>
      </c>
      <c r="M264" s="744"/>
      <c r="N264" s="731" t="str">
        <f>IF(OR('521A_entry'!H243="",'521A_entry'!H243=0),"",'521A_entry'!H243)</f>
        <v/>
      </c>
      <c r="O264" s="736"/>
    </row>
    <row r="265" spans="1:18" x14ac:dyDescent="0.25">
      <c r="A265" s="733" t="str">
        <f>IF(OR('521A_entry'!C244="",'521A_entry'!C244=0),"",'521A_entry'!C244)</f>
        <v/>
      </c>
      <c r="B265" s="734"/>
      <c r="C265" s="734"/>
      <c r="D265" s="734"/>
      <c r="E265" s="734"/>
      <c r="F265" s="734"/>
      <c r="G265" s="735"/>
      <c r="H265" s="741" t="str">
        <f>IF(OR('521A_entry'!D244="",'521A_entry'!D244=0),"",'521A_entry'!D244)</f>
        <v/>
      </c>
      <c r="I265" s="742"/>
      <c r="J265" s="324" t="str">
        <f>IF(OR('521A_entry'!E244="",'521A_entry'!E244=0),"",'521A_entry'!E244)</f>
        <v/>
      </c>
      <c r="K265" s="145" t="str">
        <f>IF(OR('521A_entry'!F244="",'521A_entry'!F244=0),"",'521A_entry'!F244)</f>
        <v/>
      </c>
      <c r="L265" s="743" t="str">
        <f>IF(OR('521A_entry'!G244="",'521A_entry'!G244=0),"",'521A_entry'!G244)</f>
        <v/>
      </c>
      <c r="M265" s="744"/>
      <c r="N265" s="731" t="str">
        <f>IF(OR('521A_entry'!H244="",'521A_entry'!H244=0),"",'521A_entry'!H244)</f>
        <v/>
      </c>
      <c r="O265" s="736"/>
    </row>
    <row r="266" spans="1:18" x14ac:dyDescent="0.25">
      <c r="A266" s="733" t="str">
        <f>IF(OR('521A_entry'!C245="",'521A_entry'!C245=0),"",'521A_entry'!C245)</f>
        <v/>
      </c>
      <c r="B266" s="734"/>
      <c r="C266" s="734"/>
      <c r="D266" s="734"/>
      <c r="E266" s="734"/>
      <c r="F266" s="734"/>
      <c r="G266" s="735"/>
      <c r="H266" s="741" t="str">
        <f>IF(OR('521A_entry'!D245="",'521A_entry'!D245=0),"",'521A_entry'!D245)</f>
        <v/>
      </c>
      <c r="I266" s="742"/>
      <c r="J266" s="324" t="str">
        <f>IF(OR('521A_entry'!E245="",'521A_entry'!E245=0),"",'521A_entry'!E245)</f>
        <v/>
      </c>
      <c r="K266" s="145" t="str">
        <f>IF(OR('521A_entry'!F245="",'521A_entry'!F245=0),"",'521A_entry'!F245)</f>
        <v/>
      </c>
      <c r="L266" s="743" t="str">
        <f>IF(OR('521A_entry'!G245="",'521A_entry'!G245=0),"",'521A_entry'!G245)</f>
        <v/>
      </c>
      <c r="M266" s="744"/>
      <c r="N266" s="731" t="str">
        <f>IF(OR('521A_entry'!H245="",'521A_entry'!H245=0),"",'521A_entry'!H245)</f>
        <v/>
      </c>
      <c r="O266" s="736"/>
    </row>
    <row r="267" spans="1:18" x14ac:dyDescent="0.25">
      <c r="A267" s="733" t="str">
        <f>IF(OR('521A_entry'!C246="",'521A_entry'!C246=0),"",'521A_entry'!C246)</f>
        <v/>
      </c>
      <c r="B267" s="734"/>
      <c r="C267" s="734"/>
      <c r="D267" s="734"/>
      <c r="E267" s="734"/>
      <c r="F267" s="734"/>
      <c r="G267" s="735"/>
      <c r="H267" s="741" t="str">
        <f>IF(OR('521A_entry'!D246="",'521A_entry'!D246=0),"",'521A_entry'!D246)</f>
        <v/>
      </c>
      <c r="I267" s="742"/>
      <c r="J267" s="324" t="str">
        <f>IF(OR('521A_entry'!E246="",'521A_entry'!E246=0),"",'521A_entry'!E246)</f>
        <v/>
      </c>
      <c r="K267" s="145" t="str">
        <f>IF(OR('521A_entry'!F246="",'521A_entry'!F246=0),"",'521A_entry'!F246)</f>
        <v/>
      </c>
      <c r="L267" s="743" t="str">
        <f>IF(OR('521A_entry'!G246="",'521A_entry'!G246=0),"",'521A_entry'!G246)</f>
        <v/>
      </c>
      <c r="M267" s="744"/>
      <c r="N267" s="731" t="str">
        <f>IF(OR('521A_entry'!H246="",'521A_entry'!H246=0),"",'521A_entry'!H246)</f>
        <v/>
      </c>
      <c r="O267" s="736"/>
    </row>
    <row r="268" spans="1:18" x14ac:dyDescent="0.25">
      <c r="A268" s="733" t="str">
        <f>IF(OR('521A_entry'!C247="",'521A_entry'!C247=0),"",'521A_entry'!C247)</f>
        <v/>
      </c>
      <c r="B268" s="734"/>
      <c r="C268" s="734"/>
      <c r="D268" s="734"/>
      <c r="E268" s="734"/>
      <c r="F268" s="734"/>
      <c r="G268" s="735"/>
      <c r="H268" s="741" t="str">
        <f>IF(OR('521A_entry'!D247="",'521A_entry'!D247=0),"",'521A_entry'!D247)</f>
        <v/>
      </c>
      <c r="I268" s="742"/>
      <c r="J268" s="324" t="str">
        <f>IF(OR('521A_entry'!E247="",'521A_entry'!E247=0),"",'521A_entry'!E247)</f>
        <v/>
      </c>
      <c r="K268" s="145" t="str">
        <f>IF(OR('521A_entry'!F247="",'521A_entry'!F247=0),"",'521A_entry'!F247)</f>
        <v/>
      </c>
      <c r="L268" s="743" t="str">
        <f>IF(OR('521A_entry'!G247="",'521A_entry'!G247=0),"",'521A_entry'!G247)</f>
        <v/>
      </c>
      <c r="M268" s="744"/>
      <c r="N268" s="731" t="str">
        <f>IF(OR('521A_entry'!H247="",'521A_entry'!H247=0),"",'521A_entry'!H247)</f>
        <v/>
      </c>
      <c r="O268" s="736"/>
    </row>
    <row r="269" spans="1:18" x14ac:dyDescent="0.25">
      <c r="A269" s="733" t="str">
        <f>IF(OR('521A_entry'!C248="",'521A_entry'!C248=0),"",'521A_entry'!C248)</f>
        <v/>
      </c>
      <c r="B269" s="734"/>
      <c r="C269" s="734"/>
      <c r="D269" s="734"/>
      <c r="E269" s="734"/>
      <c r="F269" s="734"/>
      <c r="G269" s="735"/>
      <c r="H269" s="741" t="str">
        <f>IF(OR('521A_entry'!D248="",'521A_entry'!D248=0),"",'521A_entry'!D248)</f>
        <v/>
      </c>
      <c r="I269" s="742"/>
      <c r="J269" s="324" t="str">
        <f>IF(OR('521A_entry'!E248="",'521A_entry'!E248=0),"",'521A_entry'!E248)</f>
        <v/>
      </c>
      <c r="K269" s="145" t="str">
        <f>IF(OR('521A_entry'!F248="",'521A_entry'!F248=0),"",'521A_entry'!F248)</f>
        <v/>
      </c>
      <c r="L269" s="743" t="str">
        <f>IF(OR('521A_entry'!G248="",'521A_entry'!G248=0),"",'521A_entry'!G248)</f>
        <v/>
      </c>
      <c r="M269" s="744"/>
      <c r="N269" s="731" t="str">
        <f>IF(OR('521A_entry'!H248="",'521A_entry'!H248=0),"",'521A_entry'!H248)</f>
        <v/>
      </c>
      <c r="O269" s="736"/>
    </row>
    <row r="270" spans="1:18" x14ac:dyDescent="0.25">
      <c r="A270" s="733" t="str">
        <f>IF(OR('521A_entry'!C249="",'521A_entry'!C249=0),"",'521A_entry'!C249)</f>
        <v/>
      </c>
      <c r="B270" s="734"/>
      <c r="C270" s="734"/>
      <c r="D270" s="734"/>
      <c r="E270" s="734"/>
      <c r="F270" s="734"/>
      <c r="G270" s="735"/>
      <c r="H270" s="741"/>
      <c r="I270" s="742"/>
      <c r="J270" s="324"/>
      <c r="K270" s="145"/>
      <c r="L270" s="743"/>
      <c r="M270" s="744"/>
      <c r="N270" s="731"/>
      <c r="O270" s="736"/>
    </row>
    <row r="271" spans="1:18" x14ac:dyDescent="0.25">
      <c r="A271" s="733"/>
      <c r="B271" s="734"/>
      <c r="C271" s="734"/>
      <c r="D271" s="734"/>
      <c r="E271" s="734"/>
      <c r="F271" s="734"/>
      <c r="G271" s="735"/>
      <c r="H271" s="741"/>
      <c r="I271" s="742"/>
      <c r="J271" s="316"/>
      <c r="K271" s="145"/>
      <c r="L271" s="743"/>
      <c r="M271" s="744"/>
      <c r="N271" s="731"/>
      <c r="O271" s="736"/>
    </row>
    <row r="272" spans="1:18" x14ac:dyDescent="0.25">
      <c r="A272" s="733"/>
      <c r="B272" s="734"/>
      <c r="C272" s="734"/>
      <c r="D272" s="734"/>
      <c r="E272" s="734"/>
      <c r="F272" s="734"/>
      <c r="G272" s="735"/>
      <c r="H272" s="741"/>
      <c r="I272" s="742"/>
      <c r="J272" s="316"/>
      <c r="K272" s="145"/>
      <c r="L272" s="743"/>
      <c r="M272" s="744"/>
      <c r="N272" s="731"/>
      <c r="O272" s="736"/>
    </row>
    <row r="273" spans="1:18" x14ac:dyDescent="0.25">
      <c r="A273" s="733"/>
      <c r="B273" s="734"/>
      <c r="C273" s="734"/>
      <c r="D273" s="734"/>
      <c r="E273" s="734"/>
      <c r="F273" s="734"/>
      <c r="G273" s="735"/>
      <c r="H273" s="741"/>
      <c r="I273" s="742"/>
      <c r="J273" s="316"/>
      <c r="K273" s="145"/>
      <c r="L273" s="743"/>
      <c r="M273" s="744"/>
      <c r="N273" s="731"/>
      <c r="O273" s="736"/>
    </row>
    <row r="274" spans="1:18" x14ac:dyDescent="0.25">
      <c r="A274" s="733"/>
      <c r="B274" s="734"/>
      <c r="C274" s="734"/>
      <c r="D274" s="734"/>
      <c r="E274" s="734"/>
      <c r="F274" s="734"/>
      <c r="G274" s="735"/>
      <c r="H274" s="741"/>
      <c r="I274" s="742"/>
      <c r="J274" s="316"/>
      <c r="K274" s="145"/>
      <c r="L274" s="743"/>
      <c r="M274" s="744"/>
      <c r="N274" s="731"/>
      <c r="O274" s="736"/>
    </row>
    <row r="275" spans="1:18" x14ac:dyDescent="0.25">
      <c r="A275" s="733"/>
      <c r="B275" s="734"/>
      <c r="C275" s="734"/>
      <c r="D275" s="734"/>
      <c r="E275" s="734"/>
      <c r="F275" s="734"/>
      <c r="G275" s="735"/>
      <c r="H275" s="741"/>
      <c r="I275" s="742"/>
      <c r="J275" s="316"/>
      <c r="K275" s="145"/>
      <c r="L275" s="743"/>
      <c r="M275" s="744"/>
      <c r="N275" s="731"/>
      <c r="O275" s="736"/>
    </row>
    <row r="276" spans="1:18" x14ac:dyDescent="0.25">
      <c r="A276" s="733"/>
      <c r="B276" s="734"/>
      <c r="C276" s="734"/>
      <c r="D276" s="734"/>
      <c r="E276" s="734"/>
      <c r="F276" s="734"/>
      <c r="G276" s="735"/>
      <c r="H276" s="741"/>
      <c r="I276" s="742"/>
      <c r="J276" s="316"/>
      <c r="K276" s="145"/>
      <c r="L276" s="743"/>
      <c r="M276" s="744"/>
      <c r="N276" s="731"/>
      <c r="O276" s="736"/>
    </row>
    <row r="277" spans="1:18" x14ac:dyDescent="0.25">
      <c r="A277" s="733"/>
      <c r="B277" s="734"/>
      <c r="C277" s="734"/>
      <c r="D277" s="734"/>
      <c r="E277" s="734"/>
      <c r="F277" s="734"/>
      <c r="G277" s="735"/>
      <c r="H277" s="741"/>
      <c r="I277" s="742"/>
      <c r="J277" s="316"/>
      <c r="K277" s="145"/>
      <c r="L277" s="743"/>
      <c r="M277" s="744"/>
      <c r="N277" s="731"/>
      <c r="O277" s="736"/>
    </row>
    <row r="278" spans="1:18" x14ac:dyDescent="0.25">
      <c r="A278" s="733"/>
      <c r="B278" s="734"/>
      <c r="C278" s="734"/>
      <c r="D278" s="734"/>
      <c r="E278" s="734"/>
      <c r="F278" s="734"/>
      <c r="G278" s="735"/>
      <c r="H278" s="741"/>
      <c r="I278" s="742"/>
      <c r="J278" s="316"/>
      <c r="K278" s="145"/>
      <c r="L278" s="743"/>
      <c r="M278" s="744"/>
      <c r="N278" s="731"/>
      <c r="O278" s="736"/>
    </row>
    <row r="279" spans="1:18" x14ac:dyDescent="0.25">
      <c r="A279" s="733"/>
      <c r="B279" s="734"/>
      <c r="C279" s="734"/>
      <c r="D279" s="734"/>
      <c r="E279" s="734"/>
      <c r="F279" s="734"/>
      <c r="G279" s="735"/>
      <c r="H279" s="741"/>
      <c r="I279" s="742"/>
      <c r="J279" s="316"/>
      <c r="K279" s="145"/>
      <c r="L279" s="743"/>
      <c r="M279" s="744"/>
      <c r="N279" s="731"/>
      <c r="O279" s="736"/>
    </row>
    <row r="280" spans="1:18" x14ac:dyDescent="0.25">
      <c r="A280" s="733"/>
      <c r="B280" s="734"/>
      <c r="C280" s="734"/>
      <c r="D280" s="734"/>
      <c r="E280" s="734"/>
      <c r="F280" s="734"/>
      <c r="G280" s="735"/>
      <c r="H280" s="741"/>
      <c r="I280" s="742"/>
      <c r="J280" s="316"/>
      <c r="K280" s="145"/>
      <c r="L280" s="743"/>
      <c r="M280" s="744"/>
      <c r="N280" s="731"/>
      <c r="O280" s="736"/>
    </row>
    <row r="281" spans="1:18" x14ac:dyDescent="0.25">
      <c r="A281" s="733"/>
      <c r="B281" s="734"/>
      <c r="C281" s="734"/>
      <c r="D281" s="734"/>
      <c r="E281" s="734"/>
      <c r="F281" s="734"/>
      <c r="G281" s="735"/>
      <c r="H281" s="741"/>
      <c r="I281" s="742"/>
      <c r="J281" s="316"/>
      <c r="K281" s="145"/>
      <c r="L281" s="743"/>
      <c r="M281" s="744"/>
      <c r="N281" s="731"/>
      <c r="O281" s="736"/>
    </row>
    <row r="282" spans="1:18" x14ac:dyDescent="0.25">
      <c r="A282" s="733"/>
      <c r="B282" s="734"/>
      <c r="C282" s="734"/>
      <c r="D282" s="734"/>
      <c r="E282" s="734"/>
      <c r="F282" s="734"/>
      <c r="G282" s="735"/>
      <c r="H282" s="741"/>
      <c r="I282" s="742"/>
      <c r="J282" s="316"/>
      <c r="K282" s="145"/>
      <c r="L282" s="743"/>
      <c r="M282" s="744"/>
      <c r="N282" s="731"/>
      <c r="O282" s="736"/>
    </row>
    <row r="283" spans="1:18" x14ac:dyDescent="0.25">
      <c r="A283" s="733"/>
      <c r="B283" s="734"/>
      <c r="C283" s="734"/>
      <c r="D283" s="734"/>
      <c r="E283" s="734"/>
      <c r="F283" s="734"/>
      <c r="G283" s="735"/>
      <c r="H283" s="741"/>
      <c r="I283" s="742"/>
      <c r="J283" s="316"/>
      <c r="K283" s="145"/>
      <c r="L283" s="743"/>
      <c r="M283" s="744"/>
      <c r="N283" s="731"/>
      <c r="O283" s="736"/>
    </row>
    <row r="284" spans="1:18" x14ac:dyDescent="0.25">
      <c r="A284" s="733"/>
      <c r="B284" s="734"/>
      <c r="C284" s="734"/>
      <c r="D284" s="734"/>
      <c r="E284" s="734"/>
      <c r="F284" s="734"/>
      <c r="G284" s="735"/>
      <c r="H284" s="741"/>
      <c r="I284" s="742"/>
      <c r="J284" s="316"/>
      <c r="K284" s="145"/>
      <c r="L284" s="743"/>
      <c r="M284" s="744"/>
      <c r="N284" s="731"/>
      <c r="O284" s="736"/>
    </row>
    <row r="285" spans="1:18" x14ac:dyDescent="0.25">
      <c r="A285" s="728" t="s">
        <v>3102</v>
      </c>
      <c r="B285" s="729"/>
      <c r="C285" s="729"/>
      <c r="D285" s="729"/>
      <c r="E285" s="729"/>
      <c r="F285" s="729"/>
      <c r="G285" s="729"/>
      <c r="H285" s="729"/>
      <c r="I285" s="729"/>
      <c r="J285" s="729"/>
      <c r="K285" s="729"/>
      <c r="L285" s="729"/>
      <c r="M285" s="730"/>
      <c r="N285" s="731">
        <f>$N$75</f>
        <v>0</v>
      </c>
      <c r="O285" s="732"/>
    </row>
    <row r="286" spans="1:18" x14ac:dyDescent="0.3">
      <c r="A286" s="737" t="s">
        <v>3758</v>
      </c>
      <c r="B286" s="737"/>
      <c r="C286" s="737"/>
      <c r="D286" s="737"/>
      <c r="E286" s="737"/>
      <c r="F286" s="737"/>
      <c r="G286" s="624"/>
      <c r="H286" s="624"/>
      <c r="I286" s="624"/>
      <c r="J286" s="624"/>
      <c r="K286" s="624"/>
      <c r="L286" s="624"/>
      <c r="M286" s="624"/>
      <c r="N286" s="624"/>
      <c r="O286" s="624"/>
    </row>
    <row r="287" spans="1:18" x14ac:dyDescent="0.3">
      <c r="A287" s="738" t="s">
        <v>3739</v>
      </c>
      <c r="B287" s="739"/>
      <c r="C287" s="739"/>
      <c r="D287" s="739"/>
      <c r="E287" s="739"/>
      <c r="F287" s="739"/>
      <c r="G287" s="739"/>
      <c r="H287" s="739"/>
      <c r="I287" s="739"/>
      <c r="J287" s="739"/>
      <c r="K287" s="739"/>
      <c r="L287" s="739"/>
      <c r="M287" s="740"/>
      <c r="N287" s="738" t="s">
        <v>3740</v>
      </c>
      <c r="O287" s="740"/>
      <c r="R287" s="1">
        <f>IF(AND(A288="",N288=""),0,8)</f>
        <v>0</v>
      </c>
    </row>
    <row r="288" spans="1:18" x14ac:dyDescent="0.25">
      <c r="A288" s="733" t="str">
        <f>IF(OR('521A_entry'!Q181="",'521A_entry'!Q181=0),"",'521A_entry'!Q181)</f>
        <v/>
      </c>
      <c r="B288" s="734"/>
      <c r="C288" s="734"/>
      <c r="D288" s="734"/>
      <c r="E288" s="734"/>
      <c r="F288" s="734"/>
      <c r="G288" s="734"/>
      <c r="H288" s="734"/>
      <c r="I288" s="734"/>
      <c r="J288" s="734"/>
      <c r="K288" s="734"/>
      <c r="L288" s="734"/>
      <c r="M288" s="735"/>
      <c r="N288" s="731" t="str">
        <f>IF(OR('521A_entry'!R181="",'521A_entry'!R181=0),"",'521A_entry'!R181)</f>
        <v/>
      </c>
      <c r="O288" s="736"/>
    </row>
    <row r="289" spans="1:18" x14ac:dyDescent="0.25">
      <c r="A289" s="733" t="str">
        <f>IF(OR('521A_entry'!Q182="",'521A_entry'!Q182=0),"",'521A_entry'!Q182)</f>
        <v/>
      </c>
      <c r="B289" s="734"/>
      <c r="C289" s="734"/>
      <c r="D289" s="734"/>
      <c r="E289" s="734"/>
      <c r="F289" s="734"/>
      <c r="G289" s="734"/>
      <c r="H289" s="734"/>
      <c r="I289" s="734"/>
      <c r="J289" s="734"/>
      <c r="K289" s="734"/>
      <c r="L289" s="734"/>
      <c r="M289" s="735"/>
      <c r="N289" s="731" t="str">
        <f>IF(OR('521A_entry'!R182="",'521A_entry'!R182=0),"",'521A_entry'!R182)</f>
        <v/>
      </c>
      <c r="O289" s="736"/>
    </row>
    <row r="290" spans="1:18" x14ac:dyDescent="0.25">
      <c r="A290" s="733" t="str">
        <f>IF(OR('521A_entry'!Q183="",'521A_entry'!Q183=0),"",'521A_entry'!Q183)</f>
        <v/>
      </c>
      <c r="B290" s="734"/>
      <c r="C290" s="734"/>
      <c r="D290" s="734"/>
      <c r="E290" s="734"/>
      <c r="F290" s="734"/>
      <c r="G290" s="734"/>
      <c r="H290" s="734"/>
      <c r="I290" s="734"/>
      <c r="J290" s="734"/>
      <c r="K290" s="734"/>
      <c r="L290" s="734"/>
      <c r="M290" s="735"/>
      <c r="N290" s="731" t="str">
        <f>IF(OR('521A_entry'!R183="",'521A_entry'!R183=0),"",'521A_entry'!R183)</f>
        <v/>
      </c>
      <c r="O290" s="736"/>
    </row>
    <row r="291" spans="1:18" x14ac:dyDescent="0.25">
      <c r="A291" s="733" t="str">
        <f>IF(OR('521A_entry'!Q184="",'521A_entry'!Q184=0),"",'521A_entry'!Q184)</f>
        <v/>
      </c>
      <c r="B291" s="734"/>
      <c r="C291" s="734"/>
      <c r="D291" s="734"/>
      <c r="E291" s="734"/>
      <c r="F291" s="734"/>
      <c r="G291" s="734"/>
      <c r="H291" s="734"/>
      <c r="I291" s="734"/>
      <c r="J291" s="734"/>
      <c r="K291" s="734"/>
      <c r="L291" s="734"/>
      <c r="M291" s="735"/>
      <c r="N291" s="731" t="str">
        <f>IF(OR('521A_entry'!R184="",'521A_entry'!R184=0),"",'521A_entry'!R184)</f>
        <v/>
      </c>
      <c r="O291" s="736"/>
    </row>
    <row r="292" spans="1:18" x14ac:dyDescent="0.25">
      <c r="A292" s="733" t="str">
        <f>IF(OR('521A_entry'!Q185="",'521A_entry'!Q185=0),"",'521A_entry'!Q185)</f>
        <v/>
      </c>
      <c r="B292" s="734"/>
      <c r="C292" s="734"/>
      <c r="D292" s="734"/>
      <c r="E292" s="734"/>
      <c r="F292" s="734"/>
      <c r="G292" s="734"/>
      <c r="H292" s="734"/>
      <c r="I292" s="734"/>
      <c r="J292" s="734"/>
      <c r="K292" s="734"/>
      <c r="L292" s="734"/>
      <c r="M292" s="735"/>
      <c r="N292" s="731" t="str">
        <f>IF(OR('521A_entry'!R185="",'521A_entry'!R185=0),"",'521A_entry'!R185)</f>
        <v/>
      </c>
      <c r="O292" s="736"/>
    </row>
    <row r="293" spans="1:18" x14ac:dyDescent="0.25">
      <c r="A293" s="733" t="str">
        <f>IF(OR('521A_entry'!Q186="",'521A_entry'!Q186=0),"",'521A_entry'!Q186)</f>
        <v/>
      </c>
      <c r="B293" s="734"/>
      <c r="C293" s="734"/>
      <c r="D293" s="734"/>
      <c r="E293" s="734"/>
      <c r="F293" s="734"/>
      <c r="G293" s="734"/>
      <c r="H293" s="734"/>
      <c r="I293" s="734"/>
      <c r="J293" s="734"/>
      <c r="K293" s="734"/>
      <c r="L293" s="734"/>
      <c r="M293" s="735"/>
      <c r="N293" s="731" t="str">
        <f>IF(OR('521A_entry'!R186="",'521A_entry'!R186=0),"",'521A_entry'!R186)</f>
        <v/>
      </c>
      <c r="O293" s="736"/>
    </row>
    <row r="294" spans="1:18" x14ac:dyDescent="0.25">
      <c r="A294" s="733" t="str">
        <f>IF(OR('521A_entry'!Q187="",'521A_entry'!Q187=0),"",'521A_entry'!Q187)</f>
        <v/>
      </c>
      <c r="B294" s="734"/>
      <c r="C294" s="734"/>
      <c r="D294" s="734"/>
      <c r="E294" s="734"/>
      <c r="F294" s="734"/>
      <c r="G294" s="734"/>
      <c r="H294" s="734"/>
      <c r="I294" s="734"/>
      <c r="J294" s="734"/>
      <c r="K294" s="734"/>
      <c r="L294" s="734"/>
      <c r="M294" s="735"/>
      <c r="N294" s="731" t="str">
        <f>IF(OR('521A_entry'!R187="",'521A_entry'!R187=0),"",'521A_entry'!R187)</f>
        <v/>
      </c>
      <c r="O294" s="736"/>
    </row>
    <row r="295" spans="1:18" x14ac:dyDescent="0.25">
      <c r="A295" s="733" t="str">
        <f>IF(OR('521A_entry'!Q188="",'521A_entry'!Q188=0),"",'521A_entry'!Q188)</f>
        <v/>
      </c>
      <c r="B295" s="734"/>
      <c r="C295" s="734"/>
      <c r="D295" s="734"/>
      <c r="E295" s="734"/>
      <c r="F295" s="734"/>
      <c r="G295" s="734"/>
      <c r="H295" s="734"/>
      <c r="I295" s="734"/>
      <c r="J295" s="734"/>
      <c r="K295" s="734"/>
      <c r="L295" s="734"/>
      <c r="M295" s="735"/>
      <c r="N295" s="731" t="str">
        <f>IF(OR('521A_entry'!R188="",'521A_entry'!R188=0),"",'521A_entry'!R188)</f>
        <v/>
      </c>
      <c r="O295" s="736"/>
    </row>
    <row r="296" spans="1:18" x14ac:dyDescent="0.25">
      <c r="A296" s="728" t="s">
        <v>3103</v>
      </c>
      <c r="B296" s="729"/>
      <c r="C296" s="729"/>
      <c r="D296" s="729"/>
      <c r="E296" s="729"/>
      <c r="F296" s="729"/>
      <c r="G296" s="729"/>
      <c r="H296" s="729"/>
      <c r="I296" s="729"/>
      <c r="J296" s="729"/>
      <c r="K296" s="729"/>
      <c r="L296" s="729"/>
      <c r="M296" s="730"/>
      <c r="N296" s="731">
        <f>$N$86</f>
        <v>0</v>
      </c>
      <c r="O296" s="732"/>
    </row>
    <row r="297" spans="1:18" ht="13.2" customHeight="1" x14ac:dyDescent="0.25">
      <c r="A297" s="759" t="s">
        <v>3773</v>
      </c>
      <c r="B297" s="760"/>
      <c r="C297" s="760"/>
      <c r="D297" s="760"/>
      <c r="E297" s="761"/>
      <c r="F297" s="749" t="s">
        <v>3732</v>
      </c>
      <c r="G297" s="750"/>
      <c r="H297" s="750"/>
      <c r="I297" s="750"/>
      <c r="J297" s="750"/>
      <c r="K297" s="750"/>
      <c r="L297" s="750"/>
      <c r="M297" s="751"/>
      <c r="N297" s="752" t="s">
        <v>3719</v>
      </c>
      <c r="O297" s="753"/>
    </row>
    <row r="298" spans="1:18" x14ac:dyDescent="0.25">
      <c r="A298" s="754" t="str">
        <f>"Page 9 of "&amp;$R$3</f>
        <v>Page 9 of 4</v>
      </c>
      <c r="B298" s="755"/>
      <c r="C298" s="755"/>
      <c r="D298" s="755"/>
      <c r="E298" s="756"/>
      <c r="F298" s="754" t="str">
        <f>IF(K193="","",K193)</f>
        <v/>
      </c>
      <c r="G298" s="755"/>
      <c r="H298" s="755"/>
      <c r="I298" s="755"/>
      <c r="J298" s="755"/>
      <c r="K298" s="755"/>
      <c r="L298" s="755"/>
      <c r="M298" s="756"/>
      <c r="N298" s="757"/>
      <c r="O298" s="758"/>
    </row>
    <row r="299" spans="1:18" x14ac:dyDescent="0.3">
      <c r="A299" s="737" t="s">
        <v>3768</v>
      </c>
      <c r="B299" s="737"/>
      <c r="C299" s="737"/>
      <c r="D299" s="737"/>
      <c r="E299" s="737"/>
      <c r="F299" s="737"/>
      <c r="G299" s="624"/>
      <c r="H299" s="624"/>
      <c r="I299" s="624"/>
      <c r="J299" s="624"/>
      <c r="K299" s="624"/>
      <c r="L299" s="624"/>
      <c r="M299" s="624"/>
      <c r="N299" s="624"/>
      <c r="O299" s="624"/>
    </row>
    <row r="300" spans="1:18" x14ac:dyDescent="0.3">
      <c r="A300" s="738" t="s">
        <v>3733</v>
      </c>
      <c r="B300" s="739"/>
      <c r="C300" s="739"/>
      <c r="D300" s="739"/>
      <c r="E300" s="739"/>
      <c r="F300" s="739"/>
      <c r="G300" s="739"/>
      <c r="H300" s="739"/>
      <c r="I300" s="739"/>
      <c r="J300" s="739"/>
      <c r="K300" s="739"/>
      <c r="L300" s="739"/>
      <c r="M300" s="740"/>
      <c r="N300" s="738" t="s">
        <v>3734</v>
      </c>
      <c r="O300" s="740"/>
      <c r="R300" s="1">
        <f>IF(AND(A301="",N301=""),0,9)</f>
        <v>0</v>
      </c>
    </row>
    <row r="301" spans="1:18" x14ac:dyDescent="0.25">
      <c r="A301" s="733" t="str">
        <f>IF(OR('521A_entry'!L174="",'521A_entry'!L174=0),"",'521A_entry'!L174)</f>
        <v/>
      </c>
      <c r="B301" s="734"/>
      <c r="C301" s="734"/>
      <c r="D301" s="734"/>
      <c r="E301" s="734"/>
      <c r="F301" s="734"/>
      <c r="G301" s="734"/>
      <c r="H301" s="734"/>
      <c r="I301" s="734"/>
      <c r="J301" s="734"/>
      <c r="K301" s="734"/>
      <c r="L301" s="734"/>
      <c r="M301" s="735"/>
      <c r="N301" s="731" t="str">
        <f>IF(OR('521A_entry'!M174="",'521A_entry'!M174=0),"",'521A_entry'!M174)</f>
        <v/>
      </c>
      <c r="O301" s="736"/>
    </row>
    <row r="302" spans="1:18" x14ac:dyDescent="0.25">
      <c r="A302" s="733" t="str">
        <f>IF(OR('521A_entry'!L175="",'521A_entry'!L175=0),"",'521A_entry'!L175)</f>
        <v/>
      </c>
      <c r="B302" s="734"/>
      <c r="C302" s="734"/>
      <c r="D302" s="734"/>
      <c r="E302" s="734"/>
      <c r="F302" s="734"/>
      <c r="G302" s="734"/>
      <c r="H302" s="734"/>
      <c r="I302" s="734"/>
      <c r="J302" s="734"/>
      <c r="K302" s="734"/>
      <c r="L302" s="734"/>
      <c r="M302" s="735"/>
      <c r="N302" s="731" t="str">
        <f>IF(OR('521A_entry'!M175="",'521A_entry'!M175=0),"",'521A_entry'!M175)</f>
        <v/>
      </c>
      <c r="O302" s="736"/>
    </row>
    <row r="303" spans="1:18" x14ac:dyDescent="0.25">
      <c r="A303" s="733" t="str">
        <f>IF(OR('521A_entry'!L176="",'521A_entry'!L176=0),"",'521A_entry'!L176)</f>
        <v/>
      </c>
      <c r="B303" s="734"/>
      <c r="C303" s="734"/>
      <c r="D303" s="734"/>
      <c r="E303" s="734"/>
      <c r="F303" s="734"/>
      <c r="G303" s="734"/>
      <c r="H303" s="734"/>
      <c r="I303" s="734"/>
      <c r="J303" s="734"/>
      <c r="K303" s="734"/>
      <c r="L303" s="734"/>
      <c r="M303" s="735"/>
      <c r="N303" s="731" t="str">
        <f>IF(OR('521A_entry'!M176="",'521A_entry'!M176=0),"",'521A_entry'!M176)</f>
        <v/>
      </c>
      <c r="O303" s="736"/>
    </row>
    <row r="304" spans="1:18" x14ac:dyDescent="0.25">
      <c r="A304" s="733" t="str">
        <f>IF(OR('521A_entry'!L177="",'521A_entry'!L177=0),"",'521A_entry'!L177)</f>
        <v/>
      </c>
      <c r="B304" s="734"/>
      <c r="C304" s="734"/>
      <c r="D304" s="734"/>
      <c r="E304" s="734"/>
      <c r="F304" s="734"/>
      <c r="G304" s="734"/>
      <c r="H304" s="734"/>
      <c r="I304" s="734"/>
      <c r="J304" s="734"/>
      <c r="K304" s="734"/>
      <c r="L304" s="734"/>
      <c r="M304" s="735"/>
      <c r="N304" s="731" t="str">
        <f>IF(OR('521A_entry'!M177="",'521A_entry'!M177=0),"",'521A_entry'!M177)</f>
        <v/>
      </c>
      <c r="O304" s="736"/>
    </row>
    <row r="305" spans="1:15" x14ac:dyDescent="0.25">
      <c r="A305" s="733" t="str">
        <f>IF(OR('521A_entry'!L178="",'521A_entry'!L178=0),"",'521A_entry'!L178)</f>
        <v/>
      </c>
      <c r="B305" s="734"/>
      <c r="C305" s="734"/>
      <c r="D305" s="734"/>
      <c r="E305" s="734"/>
      <c r="F305" s="734"/>
      <c r="G305" s="734"/>
      <c r="H305" s="734"/>
      <c r="I305" s="734"/>
      <c r="J305" s="734"/>
      <c r="K305" s="734"/>
      <c r="L305" s="734"/>
      <c r="M305" s="735"/>
      <c r="N305" s="731" t="str">
        <f>IF(OR('521A_entry'!M178="",'521A_entry'!M178=0),"",'521A_entry'!M178)</f>
        <v/>
      </c>
      <c r="O305" s="736"/>
    </row>
    <row r="306" spans="1:15" x14ac:dyDescent="0.25">
      <c r="A306" s="745" t="s">
        <v>3735</v>
      </c>
      <c r="B306" s="729"/>
      <c r="C306" s="729"/>
      <c r="D306" s="729"/>
      <c r="E306" s="729"/>
      <c r="F306" s="729"/>
      <c r="G306" s="729"/>
      <c r="H306" s="729"/>
      <c r="I306" s="729"/>
      <c r="J306" s="729"/>
      <c r="K306" s="729"/>
      <c r="L306" s="729"/>
      <c r="M306" s="730"/>
      <c r="N306" s="731">
        <f>$N$49</f>
        <v>0</v>
      </c>
      <c r="O306" s="732"/>
    </row>
    <row r="307" spans="1:15" x14ac:dyDescent="0.3">
      <c r="A307" s="737" t="s">
        <v>3757</v>
      </c>
      <c r="B307" s="737"/>
      <c r="C307" s="737"/>
      <c r="D307" s="737"/>
      <c r="E307" s="737"/>
      <c r="F307" s="737"/>
      <c r="G307" s="624"/>
      <c r="H307" s="624"/>
      <c r="I307" s="624"/>
      <c r="J307" s="624"/>
      <c r="K307" s="624"/>
      <c r="L307" s="624"/>
      <c r="M307" s="624"/>
      <c r="N307" s="624"/>
      <c r="O307" s="624"/>
    </row>
    <row r="308" spans="1:15" ht="30" x14ac:dyDescent="0.3">
      <c r="A308" s="738" t="s">
        <v>3736</v>
      </c>
      <c r="B308" s="746"/>
      <c r="C308" s="746"/>
      <c r="D308" s="746"/>
      <c r="E308" s="746"/>
      <c r="F308" s="746"/>
      <c r="G308" s="730"/>
      <c r="H308" s="747" t="s">
        <v>3099</v>
      </c>
      <c r="I308" s="748"/>
      <c r="J308" s="326" t="s">
        <v>3737</v>
      </c>
      <c r="K308" s="35" t="s">
        <v>3100</v>
      </c>
      <c r="L308" s="728" t="s">
        <v>3101</v>
      </c>
      <c r="M308" s="730"/>
      <c r="N308" s="738" t="s">
        <v>3738</v>
      </c>
      <c r="O308" s="730"/>
    </row>
    <row r="309" spans="1:15" x14ac:dyDescent="0.25">
      <c r="A309" s="733"/>
      <c r="B309" s="734"/>
      <c r="C309" s="734"/>
      <c r="D309" s="734"/>
      <c r="E309" s="734"/>
      <c r="F309" s="734"/>
      <c r="G309" s="735"/>
      <c r="H309" s="741"/>
      <c r="I309" s="742"/>
      <c r="J309" s="316"/>
      <c r="K309" s="145"/>
      <c r="L309" s="743"/>
      <c r="M309" s="744"/>
      <c r="N309" s="731"/>
      <c r="O309" s="736"/>
    </row>
    <row r="310" spans="1:15" x14ac:dyDescent="0.25">
      <c r="A310" s="733"/>
      <c r="B310" s="734"/>
      <c r="C310" s="734"/>
      <c r="D310" s="734"/>
      <c r="E310" s="734"/>
      <c r="F310" s="734"/>
      <c r="G310" s="735"/>
      <c r="H310" s="741"/>
      <c r="I310" s="742"/>
      <c r="J310" s="316"/>
      <c r="K310" s="145"/>
      <c r="L310" s="743"/>
      <c r="M310" s="744"/>
      <c r="N310" s="731"/>
      <c r="O310" s="736"/>
    </row>
    <row r="311" spans="1:15" x14ac:dyDescent="0.25">
      <c r="A311" s="733"/>
      <c r="B311" s="734"/>
      <c r="C311" s="734"/>
      <c r="D311" s="734"/>
      <c r="E311" s="734"/>
      <c r="F311" s="734"/>
      <c r="G311" s="735"/>
      <c r="H311" s="741"/>
      <c r="I311" s="742"/>
      <c r="J311" s="316"/>
      <c r="K311" s="145"/>
      <c r="L311" s="743"/>
      <c r="M311" s="744"/>
      <c r="N311" s="731"/>
      <c r="O311" s="736"/>
    </row>
    <row r="312" spans="1:15" x14ac:dyDescent="0.25">
      <c r="A312" s="733"/>
      <c r="B312" s="734"/>
      <c r="C312" s="734"/>
      <c r="D312" s="734"/>
      <c r="E312" s="734"/>
      <c r="F312" s="734"/>
      <c r="G312" s="735"/>
      <c r="H312" s="741"/>
      <c r="I312" s="742"/>
      <c r="J312" s="316"/>
      <c r="K312" s="145"/>
      <c r="L312" s="743"/>
      <c r="M312" s="744"/>
      <c r="N312" s="731"/>
      <c r="O312" s="736"/>
    </row>
    <row r="313" spans="1:15" x14ac:dyDescent="0.25">
      <c r="A313" s="733"/>
      <c r="B313" s="734"/>
      <c r="C313" s="734"/>
      <c r="D313" s="734"/>
      <c r="E313" s="734"/>
      <c r="F313" s="734"/>
      <c r="G313" s="735"/>
      <c r="H313" s="741"/>
      <c r="I313" s="742"/>
      <c r="J313" s="316"/>
      <c r="K313" s="145"/>
      <c r="L313" s="743"/>
      <c r="M313" s="744"/>
      <c r="N313" s="731"/>
      <c r="O313" s="736"/>
    </row>
    <row r="314" spans="1:15" x14ac:dyDescent="0.25">
      <c r="A314" s="733"/>
      <c r="B314" s="734"/>
      <c r="C314" s="734"/>
      <c r="D314" s="734"/>
      <c r="E314" s="734"/>
      <c r="F314" s="734"/>
      <c r="G314" s="735"/>
      <c r="H314" s="741"/>
      <c r="I314" s="742"/>
      <c r="J314" s="316"/>
      <c r="K314" s="145"/>
      <c r="L314" s="743"/>
      <c r="M314" s="744"/>
      <c r="N314" s="731"/>
      <c r="O314" s="736"/>
    </row>
    <row r="315" spans="1:15" x14ac:dyDescent="0.25">
      <c r="A315" s="733"/>
      <c r="B315" s="734"/>
      <c r="C315" s="734"/>
      <c r="D315" s="734"/>
      <c r="E315" s="734"/>
      <c r="F315" s="734"/>
      <c r="G315" s="735"/>
      <c r="H315" s="741"/>
      <c r="I315" s="742"/>
      <c r="J315" s="316"/>
      <c r="K315" s="145"/>
      <c r="L315" s="743"/>
      <c r="M315" s="744"/>
      <c r="N315" s="731"/>
      <c r="O315" s="736"/>
    </row>
    <row r="316" spans="1:15" x14ac:dyDescent="0.25">
      <c r="A316" s="733"/>
      <c r="B316" s="734"/>
      <c r="C316" s="734"/>
      <c r="D316" s="734"/>
      <c r="E316" s="734"/>
      <c r="F316" s="734"/>
      <c r="G316" s="735"/>
      <c r="H316" s="741"/>
      <c r="I316" s="742"/>
      <c r="J316" s="316"/>
      <c r="K316" s="145"/>
      <c r="L316" s="743"/>
      <c r="M316" s="744"/>
      <c r="N316" s="731"/>
      <c r="O316" s="736"/>
    </row>
    <row r="317" spans="1:15" x14ac:dyDescent="0.25">
      <c r="A317" s="733"/>
      <c r="B317" s="734"/>
      <c r="C317" s="734"/>
      <c r="D317" s="734"/>
      <c r="E317" s="734"/>
      <c r="F317" s="734"/>
      <c r="G317" s="735"/>
      <c r="H317" s="741"/>
      <c r="I317" s="742"/>
      <c r="J317" s="316"/>
      <c r="K317" s="145"/>
      <c r="L317" s="743"/>
      <c r="M317" s="744"/>
      <c r="N317" s="731"/>
      <c r="O317" s="736"/>
    </row>
    <row r="318" spans="1:15" x14ac:dyDescent="0.25">
      <c r="A318" s="733"/>
      <c r="B318" s="734"/>
      <c r="C318" s="734"/>
      <c r="D318" s="734"/>
      <c r="E318" s="734"/>
      <c r="F318" s="734"/>
      <c r="G318" s="735"/>
      <c r="H318" s="741"/>
      <c r="I318" s="742"/>
      <c r="J318" s="316"/>
      <c r="K318" s="145"/>
      <c r="L318" s="743"/>
      <c r="M318" s="744"/>
      <c r="N318" s="731"/>
      <c r="O318" s="736"/>
    </row>
    <row r="319" spans="1:15" x14ac:dyDescent="0.25">
      <c r="A319" s="733"/>
      <c r="B319" s="734"/>
      <c r="C319" s="734"/>
      <c r="D319" s="734"/>
      <c r="E319" s="734"/>
      <c r="F319" s="734"/>
      <c r="G319" s="735"/>
      <c r="H319" s="741"/>
      <c r="I319" s="742"/>
      <c r="J319" s="316"/>
      <c r="K319" s="145"/>
      <c r="L319" s="743"/>
      <c r="M319" s="744"/>
      <c r="N319" s="731"/>
      <c r="O319" s="736"/>
    </row>
    <row r="320" spans="1:15" x14ac:dyDescent="0.25">
      <c r="A320" s="733"/>
      <c r="B320" s="734"/>
      <c r="C320" s="734"/>
      <c r="D320" s="734"/>
      <c r="E320" s="734"/>
      <c r="F320" s="734"/>
      <c r="G320" s="735"/>
      <c r="H320" s="741"/>
      <c r="I320" s="742"/>
      <c r="J320" s="316"/>
      <c r="K320" s="145"/>
      <c r="L320" s="743"/>
      <c r="M320" s="744"/>
      <c r="N320" s="731"/>
      <c r="O320" s="736"/>
    </row>
    <row r="321" spans="1:18" x14ac:dyDescent="0.25">
      <c r="A321" s="733"/>
      <c r="B321" s="734"/>
      <c r="C321" s="734"/>
      <c r="D321" s="734"/>
      <c r="E321" s="734"/>
      <c r="F321" s="734"/>
      <c r="G321" s="735"/>
      <c r="H321" s="741"/>
      <c r="I321" s="742"/>
      <c r="J321" s="316"/>
      <c r="K321" s="145"/>
      <c r="L321" s="743"/>
      <c r="M321" s="744"/>
      <c r="N321" s="731"/>
      <c r="O321" s="736"/>
    </row>
    <row r="322" spans="1:18" x14ac:dyDescent="0.25">
      <c r="A322" s="733"/>
      <c r="B322" s="734"/>
      <c r="C322" s="734"/>
      <c r="D322" s="734"/>
      <c r="E322" s="734"/>
      <c r="F322" s="734"/>
      <c r="G322" s="735"/>
      <c r="H322" s="741"/>
      <c r="I322" s="742"/>
      <c r="J322" s="316"/>
      <c r="K322" s="145"/>
      <c r="L322" s="743"/>
      <c r="M322" s="744"/>
      <c r="N322" s="731"/>
      <c r="O322" s="736"/>
    </row>
    <row r="323" spans="1:18" x14ac:dyDescent="0.25">
      <c r="A323" s="733"/>
      <c r="B323" s="734"/>
      <c r="C323" s="734"/>
      <c r="D323" s="734"/>
      <c r="E323" s="734"/>
      <c r="F323" s="734"/>
      <c r="G323" s="735"/>
      <c r="H323" s="741"/>
      <c r="I323" s="742"/>
      <c r="J323" s="316"/>
      <c r="K323" s="145"/>
      <c r="L323" s="743"/>
      <c r="M323" s="744"/>
      <c r="N323" s="731"/>
      <c r="O323" s="736"/>
    </row>
    <row r="324" spans="1:18" x14ac:dyDescent="0.25">
      <c r="A324" s="733"/>
      <c r="B324" s="734"/>
      <c r="C324" s="734"/>
      <c r="D324" s="734"/>
      <c r="E324" s="734"/>
      <c r="F324" s="734"/>
      <c r="G324" s="735"/>
      <c r="H324" s="741"/>
      <c r="I324" s="742"/>
      <c r="J324" s="316"/>
      <c r="K324" s="145"/>
      <c r="L324" s="743"/>
      <c r="M324" s="744"/>
      <c r="N324" s="731"/>
      <c r="O324" s="736"/>
    </row>
    <row r="325" spans="1:18" x14ac:dyDescent="0.25">
      <c r="A325" s="733"/>
      <c r="B325" s="734"/>
      <c r="C325" s="734"/>
      <c r="D325" s="734"/>
      <c r="E325" s="734"/>
      <c r="F325" s="734"/>
      <c r="G325" s="735"/>
      <c r="H325" s="741"/>
      <c r="I325" s="742"/>
      <c r="J325" s="316"/>
      <c r="K325" s="145"/>
      <c r="L325" s="743"/>
      <c r="M325" s="744"/>
      <c r="N325" s="731"/>
      <c r="O325" s="736"/>
    </row>
    <row r="326" spans="1:18" x14ac:dyDescent="0.25">
      <c r="A326" s="733"/>
      <c r="B326" s="734"/>
      <c r="C326" s="734"/>
      <c r="D326" s="734"/>
      <c r="E326" s="734"/>
      <c r="F326" s="734"/>
      <c r="G326" s="735"/>
      <c r="H326" s="741"/>
      <c r="I326" s="742"/>
      <c r="J326" s="316"/>
      <c r="K326" s="145"/>
      <c r="L326" s="743"/>
      <c r="M326" s="744"/>
      <c r="N326" s="731"/>
      <c r="O326" s="736"/>
    </row>
    <row r="327" spans="1:18" x14ac:dyDescent="0.25">
      <c r="A327" s="733"/>
      <c r="B327" s="734"/>
      <c r="C327" s="734"/>
      <c r="D327" s="734"/>
      <c r="E327" s="734"/>
      <c r="F327" s="734"/>
      <c r="G327" s="735"/>
      <c r="H327" s="741"/>
      <c r="I327" s="742"/>
      <c r="J327" s="316"/>
      <c r="K327" s="145"/>
      <c r="L327" s="743"/>
      <c r="M327" s="744"/>
      <c r="N327" s="731"/>
      <c r="O327" s="736"/>
    </row>
    <row r="328" spans="1:18" x14ac:dyDescent="0.25">
      <c r="A328" s="733"/>
      <c r="B328" s="734"/>
      <c r="C328" s="734"/>
      <c r="D328" s="734"/>
      <c r="E328" s="734"/>
      <c r="F328" s="734"/>
      <c r="G328" s="735"/>
      <c r="H328" s="741"/>
      <c r="I328" s="742"/>
      <c r="J328" s="316"/>
      <c r="K328" s="145"/>
      <c r="L328" s="743"/>
      <c r="M328" s="744"/>
      <c r="N328" s="731"/>
      <c r="O328" s="736"/>
    </row>
    <row r="329" spans="1:18" x14ac:dyDescent="0.25">
      <c r="A329" s="733"/>
      <c r="B329" s="734"/>
      <c r="C329" s="734"/>
      <c r="D329" s="734"/>
      <c r="E329" s="734"/>
      <c r="F329" s="734"/>
      <c r="G329" s="735"/>
      <c r="H329" s="741"/>
      <c r="I329" s="742"/>
      <c r="J329" s="316"/>
      <c r="K329" s="145"/>
      <c r="L329" s="743"/>
      <c r="M329" s="744"/>
      <c r="N329" s="731"/>
      <c r="O329" s="736"/>
    </row>
    <row r="330" spans="1:18" x14ac:dyDescent="0.25">
      <c r="A330" s="733"/>
      <c r="B330" s="734"/>
      <c r="C330" s="734"/>
      <c r="D330" s="734"/>
      <c r="E330" s="734"/>
      <c r="F330" s="734"/>
      <c r="G330" s="735"/>
      <c r="H330" s="741"/>
      <c r="I330" s="742"/>
      <c r="J330" s="316"/>
      <c r="K330" s="145"/>
      <c r="L330" s="743"/>
      <c r="M330" s="744"/>
      <c r="N330" s="731"/>
      <c r="O330" s="736"/>
    </row>
    <row r="331" spans="1:18" x14ac:dyDescent="0.25">
      <c r="A331" s="733"/>
      <c r="B331" s="734"/>
      <c r="C331" s="734"/>
      <c r="D331" s="734"/>
      <c r="E331" s="734"/>
      <c r="F331" s="734"/>
      <c r="G331" s="735"/>
      <c r="H331" s="741"/>
      <c r="I331" s="742"/>
      <c r="J331" s="316"/>
      <c r="K331" s="145"/>
      <c r="L331" s="743"/>
      <c r="M331" s="744"/>
      <c r="N331" s="731"/>
      <c r="O331" s="736"/>
    </row>
    <row r="332" spans="1:18" x14ac:dyDescent="0.25">
      <c r="A332" s="728" t="s">
        <v>3102</v>
      </c>
      <c r="B332" s="729"/>
      <c r="C332" s="729"/>
      <c r="D332" s="729"/>
      <c r="E332" s="729"/>
      <c r="F332" s="729"/>
      <c r="G332" s="729"/>
      <c r="H332" s="729"/>
      <c r="I332" s="729"/>
      <c r="J332" s="729"/>
      <c r="K332" s="729"/>
      <c r="L332" s="729"/>
      <c r="M332" s="730"/>
      <c r="N332" s="731">
        <f>$N$75</f>
        <v>0</v>
      </c>
      <c r="O332" s="732"/>
    </row>
    <row r="333" spans="1:18" x14ac:dyDescent="0.3">
      <c r="A333" s="737" t="s">
        <v>3758</v>
      </c>
      <c r="B333" s="737"/>
      <c r="C333" s="737"/>
      <c r="D333" s="737"/>
      <c r="E333" s="737"/>
      <c r="F333" s="737"/>
      <c r="G333" s="624"/>
      <c r="H333" s="624"/>
      <c r="I333" s="624"/>
      <c r="J333" s="624"/>
      <c r="K333" s="624"/>
      <c r="L333" s="624"/>
      <c r="M333" s="624"/>
      <c r="N333" s="624"/>
      <c r="O333" s="624"/>
    </row>
    <row r="334" spans="1:18" x14ac:dyDescent="0.3">
      <c r="A334" s="738" t="s">
        <v>3739</v>
      </c>
      <c r="B334" s="739"/>
      <c r="C334" s="739"/>
      <c r="D334" s="739"/>
      <c r="E334" s="739"/>
      <c r="F334" s="739"/>
      <c r="G334" s="739"/>
      <c r="H334" s="739"/>
      <c r="I334" s="739"/>
      <c r="J334" s="739"/>
      <c r="K334" s="739"/>
      <c r="L334" s="739"/>
      <c r="M334" s="740"/>
      <c r="N334" s="738" t="s">
        <v>3740</v>
      </c>
      <c r="O334" s="740"/>
      <c r="R334" s="1">
        <f>IF(AND(A335="",N335=""),0,9)</f>
        <v>0</v>
      </c>
    </row>
    <row r="335" spans="1:18" x14ac:dyDescent="0.25">
      <c r="A335" s="733" t="str">
        <f>IF(OR('521A_entry'!Q189="",'521A_entry'!Q189=0),"",'521A_entry'!Q189)</f>
        <v/>
      </c>
      <c r="B335" s="734"/>
      <c r="C335" s="734"/>
      <c r="D335" s="734"/>
      <c r="E335" s="734"/>
      <c r="F335" s="734"/>
      <c r="G335" s="734"/>
      <c r="H335" s="734"/>
      <c r="I335" s="734"/>
      <c r="J335" s="734"/>
      <c r="K335" s="734"/>
      <c r="L335" s="734"/>
      <c r="M335" s="735"/>
      <c r="N335" s="731" t="str">
        <f>IF(OR('521A_entry'!R189="",'521A_entry'!R189=0),"",'521A_entry'!R189)</f>
        <v/>
      </c>
      <c r="O335" s="736"/>
    </row>
    <row r="336" spans="1:18" x14ac:dyDescent="0.25">
      <c r="A336" s="733" t="str">
        <f>IF(OR('521A_entry'!Q190="",'521A_entry'!Q190=0),"",'521A_entry'!Q190)</f>
        <v/>
      </c>
      <c r="B336" s="734"/>
      <c r="C336" s="734"/>
      <c r="D336" s="734"/>
      <c r="E336" s="734"/>
      <c r="F336" s="734"/>
      <c r="G336" s="734"/>
      <c r="H336" s="734"/>
      <c r="I336" s="734"/>
      <c r="J336" s="734"/>
      <c r="K336" s="734"/>
      <c r="L336" s="734"/>
      <c r="M336" s="735"/>
      <c r="N336" s="731" t="str">
        <f>IF(OR('521A_entry'!R190="",'521A_entry'!R190=0),"",'521A_entry'!R190)</f>
        <v/>
      </c>
      <c r="O336" s="736"/>
    </row>
    <row r="337" spans="1:18" x14ac:dyDescent="0.25">
      <c r="A337" s="733" t="str">
        <f>IF(OR('521A_entry'!Q191="",'521A_entry'!Q191=0),"",'521A_entry'!Q191)</f>
        <v/>
      </c>
      <c r="B337" s="734"/>
      <c r="C337" s="734"/>
      <c r="D337" s="734"/>
      <c r="E337" s="734"/>
      <c r="F337" s="734"/>
      <c r="G337" s="734"/>
      <c r="H337" s="734"/>
      <c r="I337" s="734"/>
      <c r="J337" s="734"/>
      <c r="K337" s="734"/>
      <c r="L337" s="734"/>
      <c r="M337" s="735"/>
      <c r="N337" s="731" t="str">
        <f>IF(OR('521A_entry'!R191="",'521A_entry'!R191=0),"",'521A_entry'!R191)</f>
        <v/>
      </c>
      <c r="O337" s="736"/>
    </row>
    <row r="338" spans="1:18" x14ac:dyDescent="0.25">
      <c r="A338" s="733" t="str">
        <f>IF(OR('521A_entry'!Q192="",'521A_entry'!Q192=0),"",'521A_entry'!Q192)</f>
        <v/>
      </c>
      <c r="B338" s="734"/>
      <c r="C338" s="734"/>
      <c r="D338" s="734"/>
      <c r="E338" s="734"/>
      <c r="F338" s="734"/>
      <c r="G338" s="734"/>
      <c r="H338" s="734"/>
      <c r="I338" s="734"/>
      <c r="J338" s="734"/>
      <c r="K338" s="734"/>
      <c r="L338" s="734"/>
      <c r="M338" s="735"/>
      <c r="N338" s="731" t="str">
        <f>IF(OR('521A_entry'!R192="",'521A_entry'!R192=0),"",'521A_entry'!R192)</f>
        <v/>
      </c>
      <c r="O338" s="736"/>
    </row>
    <row r="339" spans="1:18" x14ac:dyDescent="0.25">
      <c r="A339" s="733" t="str">
        <f>IF(OR('521A_entry'!Q193="",'521A_entry'!Q193=0),"",'521A_entry'!Q193)</f>
        <v/>
      </c>
      <c r="B339" s="734"/>
      <c r="C339" s="734"/>
      <c r="D339" s="734"/>
      <c r="E339" s="734"/>
      <c r="F339" s="734"/>
      <c r="G339" s="734"/>
      <c r="H339" s="734"/>
      <c r="I339" s="734"/>
      <c r="J339" s="734"/>
      <c r="K339" s="734"/>
      <c r="L339" s="734"/>
      <c r="M339" s="735"/>
      <c r="N339" s="731" t="str">
        <f>IF(OR('521A_entry'!R193="",'521A_entry'!R193=0),"",'521A_entry'!R193)</f>
        <v/>
      </c>
      <c r="O339" s="736"/>
    </row>
    <row r="340" spans="1:18" x14ac:dyDescent="0.25">
      <c r="A340" s="733" t="str">
        <f>IF(OR('521A_entry'!Q194="",'521A_entry'!Q194=0),"",'521A_entry'!Q194)</f>
        <v/>
      </c>
      <c r="B340" s="734"/>
      <c r="C340" s="734"/>
      <c r="D340" s="734"/>
      <c r="E340" s="734"/>
      <c r="F340" s="734"/>
      <c r="G340" s="734"/>
      <c r="H340" s="734"/>
      <c r="I340" s="734"/>
      <c r="J340" s="734"/>
      <c r="K340" s="734"/>
      <c r="L340" s="734"/>
      <c r="M340" s="735"/>
      <c r="N340" s="731" t="str">
        <f>IF(OR('521A_entry'!R194="",'521A_entry'!R194=0),"",'521A_entry'!R194)</f>
        <v/>
      </c>
      <c r="O340" s="736"/>
    </row>
    <row r="341" spans="1:18" x14ac:dyDescent="0.25">
      <c r="A341" s="733" t="str">
        <f>IF(OR('521A_entry'!Q195="",'521A_entry'!Q195=0),"",'521A_entry'!Q195)</f>
        <v/>
      </c>
      <c r="B341" s="734"/>
      <c r="C341" s="734"/>
      <c r="D341" s="734"/>
      <c r="E341" s="734"/>
      <c r="F341" s="734"/>
      <c r="G341" s="734"/>
      <c r="H341" s="734"/>
      <c r="I341" s="734"/>
      <c r="J341" s="734"/>
      <c r="K341" s="734"/>
      <c r="L341" s="734"/>
      <c r="M341" s="735"/>
      <c r="N341" s="731" t="str">
        <f>IF(OR('521A_entry'!R195="",'521A_entry'!R195=0),"",'521A_entry'!R195)</f>
        <v/>
      </c>
      <c r="O341" s="736"/>
    </row>
    <row r="342" spans="1:18" x14ac:dyDescent="0.25">
      <c r="A342" s="733" t="str">
        <f>IF(OR('521A_entry'!Q196="",'521A_entry'!Q196=0),"",'521A_entry'!Q196)</f>
        <v/>
      </c>
      <c r="B342" s="734"/>
      <c r="C342" s="734"/>
      <c r="D342" s="734"/>
      <c r="E342" s="734"/>
      <c r="F342" s="734"/>
      <c r="G342" s="734"/>
      <c r="H342" s="734"/>
      <c r="I342" s="734"/>
      <c r="J342" s="734"/>
      <c r="K342" s="734"/>
      <c r="L342" s="734"/>
      <c r="M342" s="735"/>
      <c r="N342" s="731" t="str">
        <f>IF(OR('521A_entry'!R196="",'521A_entry'!R196=0),"",'521A_entry'!R196)</f>
        <v/>
      </c>
      <c r="O342" s="736"/>
    </row>
    <row r="343" spans="1:18" x14ac:dyDescent="0.25">
      <c r="A343" s="728" t="s">
        <v>3103</v>
      </c>
      <c r="B343" s="729"/>
      <c r="C343" s="729"/>
      <c r="D343" s="729"/>
      <c r="E343" s="729"/>
      <c r="F343" s="729"/>
      <c r="G343" s="729"/>
      <c r="H343" s="729"/>
      <c r="I343" s="729"/>
      <c r="J343" s="729"/>
      <c r="K343" s="729"/>
      <c r="L343" s="729"/>
      <c r="M343" s="730"/>
      <c r="N343" s="731">
        <f>$N$86</f>
        <v>0</v>
      </c>
      <c r="O343" s="732"/>
    </row>
    <row r="344" spans="1:18" ht="13.2" customHeight="1" x14ac:dyDescent="0.25">
      <c r="A344" s="759" t="s">
        <v>3773</v>
      </c>
      <c r="B344" s="760"/>
      <c r="C344" s="760"/>
      <c r="D344" s="760"/>
      <c r="E344" s="761"/>
      <c r="F344" s="749" t="s">
        <v>3732</v>
      </c>
      <c r="G344" s="750"/>
      <c r="H344" s="750"/>
      <c r="I344" s="750"/>
      <c r="J344" s="750"/>
      <c r="K344" s="750"/>
      <c r="L344" s="750"/>
      <c r="M344" s="751"/>
      <c r="N344" s="752" t="s">
        <v>3719</v>
      </c>
      <c r="O344" s="753"/>
    </row>
    <row r="345" spans="1:18" x14ac:dyDescent="0.25">
      <c r="A345" s="754" t="str">
        <f>"Page 10 of "&amp;$R$3</f>
        <v>Page 10 of 4</v>
      </c>
      <c r="B345" s="755"/>
      <c r="C345" s="755"/>
      <c r="D345" s="755"/>
      <c r="E345" s="756"/>
      <c r="F345" s="754" t="str">
        <f>IF(K240="","",K240)</f>
        <v/>
      </c>
      <c r="G345" s="755"/>
      <c r="H345" s="755"/>
      <c r="I345" s="755"/>
      <c r="J345" s="755"/>
      <c r="K345" s="755"/>
      <c r="L345" s="755"/>
      <c r="M345" s="756"/>
      <c r="N345" s="757"/>
      <c r="O345" s="758"/>
    </row>
    <row r="346" spans="1:18" x14ac:dyDescent="0.3">
      <c r="A346" s="737" t="s">
        <v>3768</v>
      </c>
      <c r="B346" s="737"/>
      <c r="C346" s="737"/>
      <c r="D346" s="737"/>
      <c r="E346" s="737"/>
      <c r="F346" s="737"/>
      <c r="G346" s="624"/>
      <c r="H346" s="624"/>
      <c r="I346" s="624"/>
      <c r="J346" s="624"/>
      <c r="K346" s="624"/>
      <c r="L346" s="624"/>
      <c r="M346" s="624"/>
      <c r="N346" s="624"/>
      <c r="O346" s="624"/>
    </row>
    <row r="347" spans="1:18" x14ac:dyDescent="0.3">
      <c r="A347" s="738" t="s">
        <v>3733</v>
      </c>
      <c r="B347" s="739"/>
      <c r="C347" s="739"/>
      <c r="D347" s="739"/>
      <c r="E347" s="739"/>
      <c r="F347" s="739"/>
      <c r="G347" s="739"/>
      <c r="H347" s="739"/>
      <c r="I347" s="739"/>
      <c r="J347" s="739"/>
      <c r="K347" s="739"/>
      <c r="L347" s="739"/>
      <c r="M347" s="740"/>
      <c r="N347" s="738" t="s">
        <v>3734</v>
      </c>
      <c r="O347" s="740"/>
      <c r="R347" s="1">
        <f>IF(AND(A348="",N348=""),0,10)</f>
        <v>0</v>
      </c>
    </row>
    <row r="348" spans="1:18" x14ac:dyDescent="0.25">
      <c r="A348" s="733" t="str">
        <f>IF(OR('521A_entry'!L179="",'521A_entry'!L179=0),"",'521A_entry'!L179)</f>
        <v/>
      </c>
      <c r="B348" s="734"/>
      <c r="C348" s="734"/>
      <c r="D348" s="734"/>
      <c r="E348" s="734"/>
      <c r="F348" s="734"/>
      <c r="G348" s="734"/>
      <c r="H348" s="734"/>
      <c r="I348" s="734"/>
      <c r="J348" s="734"/>
      <c r="K348" s="734"/>
      <c r="L348" s="734"/>
      <c r="M348" s="735"/>
      <c r="N348" s="731" t="str">
        <f>IF(OR('521A_entry'!M179="",'521A_entry'!M179=0),"",'521A_entry'!M179)</f>
        <v/>
      </c>
      <c r="O348" s="736"/>
    </row>
    <row r="349" spans="1:18" x14ac:dyDescent="0.25">
      <c r="A349" s="733" t="str">
        <f>IF(OR('521A_entry'!L180="",'521A_entry'!L180=0),"",'521A_entry'!L180)</f>
        <v/>
      </c>
      <c r="B349" s="734"/>
      <c r="C349" s="734"/>
      <c r="D349" s="734"/>
      <c r="E349" s="734"/>
      <c r="F349" s="734"/>
      <c r="G349" s="734"/>
      <c r="H349" s="734"/>
      <c r="I349" s="734"/>
      <c r="J349" s="734"/>
      <c r="K349" s="734"/>
      <c r="L349" s="734"/>
      <c r="M349" s="735"/>
      <c r="N349" s="731" t="str">
        <f>IF(OR('521A_entry'!M180="",'521A_entry'!M180=0),"",'521A_entry'!M180)</f>
        <v/>
      </c>
      <c r="O349" s="736"/>
    </row>
    <row r="350" spans="1:18" x14ac:dyDescent="0.25">
      <c r="A350" s="733" t="str">
        <f>IF(OR('521A_entry'!L181="",'521A_entry'!L181=0),"",'521A_entry'!L181)</f>
        <v/>
      </c>
      <c r="B350" s="734"/>
      <c r="C350" s="734"/>
      <c r="D350" s="734"/>
      <c r="E350" s="734"/>
      <c r="F350" s="734"/>
      <c r="G350" s="734"/>
      <c r="H350" s="734"/>
      <c r="I350" s="734"/>
      <c r="J350" s="734"/>
      <c r="K350" s="734"/>
      <c r="L350" s="734"/>
      <c r="M350" s="735"/>
      <c r="N350" s="731" t="str">
        <f>IF(OR('521A_entry'!M181="",'521A_entry'!M181=0),"",'521A_entry'!M181)</f>
        <v/>
      </c>
      <c r="O350" s="736"/>
    </row>
    <row r="351" spans="1:18" x14ac:dyDescent="0.25">
      <c r="A351" s="733" t="str">
        <f>IF(OR('521A_entry'!L182="",'521A_entry'!L182=0),"",'521A_entry'!L182)</f>
        <v/>
      </c>
      <c r="B351" s="734"/>
      <c r="C351" s="734"/>
      <c r="D351" s="734"/>
      <c r="E351" s="734"/>
      <c r="F351" s="734"/>
      <c r="G351" s="734"/>
      <c r="H351" s="734"/>
      <c r="I351" s="734"/>
      <c r="J351" s="734"/>
      <c r="K351" s="734"/>
      <c r="L351" s="734"/>
      <c r="M351" s="735"/>
      <c r="N351" s="731" t="str">
        <f>IF(OR('521A_entry'!M182="",'521A_entry'!M182=0),"",'521A_entry'!M182)</f>
        <v/>
      </c>
      <c r="O351" s="736"/>
    </row>
    <row r="352" spans="1:18" x14ac:dyDescent="0.25">
      <c r="A352" s="733" t="str">
        <f>IF(OR('521A_entry'!L183="",'521A_entry'!L183=0),"",'521A_entry'!L183)</f>
        <v/>
      </c>
      <c r="B352" s="734"/>
      <c r="C352" s="734"/>
      <c r="D352" s="734"/>
      <c r="E352" s="734"/>
      <c r="F352" s="734"/>
      <c r="G352" s="734"/>
      <c r="H352" s="734"/>
      <c r="I352" s="734"/>
      <c r="J352" s="734"/>
      <c r="K352" s="734"/>
      <c r="L352" s="734"/>
      <c r="M352" s="735"/>
      <c r="N352" s="731" t="str">
        <f>IF(OR('521A_entry'!M183="",'521A_entry'!M183=0),"",'521A_entry'!M183)</f>
        <v/>
      </c>
      <c r="O352" s="736"/>
    </row>
    <row r="353" spans="1:15" x14ac:dyDescent="0.25">
      <c r="A353" s="745" t="s">
        <v>3735</v>
      </c>
      <c r="B353" s="729"/>
      <c r="C353" s="729"/>
      <c r="D353" s="729"/>
      <c r="E353" s="729"/>
      <c r="F353" s="729"/>
      <c r="G353" s="729"/>
      <c r="H353" s="729"/>
      <c r="I353" s="729"/>
      <c r="J353" s="729"/>
      <c r="K353" s="729"/>
      <c r="L353" s="729"/>
      <c r="M353" s="730"/>
      <c r="N353" s="731">
        <f>$N$49</f>
        <v>0</v>
      </c>
      <c r="O353" s="732"/>
    </row>
    <row r="354" spans="1:15" x14ac:dyDescent="0.3">
      <c r="A354" s="737" t="s">
        <v>3757</v>
      </c>
      <c r="B354" s="737"/>
      <c r="C354" s="737"/>
      <c r="D354" s="737"/>
      <c r="E354" s="737"/>
      <c r="F354" s="737"/>
      <c r="G354" s="624"/>
      <c r="H354" s="624"/>
      <c r="I354" s="624"/>
      <c r="J354" s="624"/>
      <c r="K354" s="624"/>
      <c r="L354" s="624"/>
      <c r="M354" s="624"/>
      <c r="N354" s="624"/>
      <c r="O354" s="624"/>
    </row>
    <row r="355" spans="1:15" ht="30" x14ac:dyDescent="0.3">
      <c r="A355" s="738" t="s">
        <v>3736</v>
      </c>
      <c r="B355" s="746"/>
      <c r="C355" s="746"/>
      <c r="D355" s="746"/>
      <c r="E355" s="746"/>
      <c r="F355" s="746"/>
      <c r="G355" s="730"/>
      <c r="H355" s="747" t="s">
        <v>3099</v>
      </c>
      <c r="I355" s="748"/>
      <c r="J355" s="326" t="s">
        <v>3737</v>
      </c>
      <c r="K355" s="35" t="s">
        <v>3100</v>
      </c>
      <c r="L355" s="728" t="s">
        <v>3101</v>
      </c>
      <c r="M355" s="730"/>
      <c r="N355" s="738" t="s">
        <v>3738</v>
      </c>
      <c r="O355" s="730"/>
    </row>
    <row r="356" spans="1:15" x14ac:dyDescent="0.25">
      <c r="A356" s="733"/>
      <c r="B356" s="734"/>
      <c r="C356" s="734"/>
      <c r="D356" s="734"/>
      <c r="E356" s="734"/>
      <c r="F356" s="734"/>
      <c r="G356" s="735"/>
      <c r="H356" s="741"/>
      <c r="I356" s="742"/>
      <c r="J356" s="316"/>
      <c r="K356" s="145"/>
      <c r="L356" s="743"/>
      <c r="M356" s="744"/>
      <c r="N356" s="731"/>
      <c r="O356" s="736"/>
    </row>
    <row r="357" spans="1:15" x14ac:dyDescent="0.25">
      <c r="A357" s="733"/>
      <c r="B357" s="734"/>
      <c r="C357" s="734"/>
      <c r="D357" s="734"/>
      <c r="E357" s="734"/>
      <c r="F357" s="734"/>
      <c r="G357" s="735"/>
      <c r="H357" s="741"/>
      <c r="I357" s="742"/>
      <c r="J357" s="316"/>
      <c r="K357" s="145"/>
      <c r="L357" s="743"/>
      <c r="M357" s="744"/>
      <c r="N357" s="731"/>
      <c r="O357" s="736"/>
    </row>
    <row r="358" spans="1:15" x14ac:dyDescent="0.25">
      <c r="A358" s="733"/>
      <c r="B358" s="734"/>
      <c r="C358" s="734"/>
      <c r="D358" s="734"/>
      <c r="E358" s="734"/>
      <c r="F358" s="734"/>
      <c r="G358" s="735"/>
      <c r="H358" s="741"/>
      <c r="I358" s="742"/>
      <c r="J358" s="316"/>
      <c r="K358" s="145"/>
      <c r="L358" s="743"/>
      <c r="M358" s="744"/>
      <c r="N358" s="731"/>
      <c r="O358" s="736"/>
    </row>
    <row r="359" spans="1:15" x14ac:dyDescent="0.25">
      <c r="A359" s="733"/>
      <c r="B359" s="734"/>
      <c r="C359" s="734"/>
      <c r="D359" s="734"/>
      <c r="E359" s="734"/>
      <c r="F359" s="734"/>
      <c r="G359" s="735"/>
      <c r="H359" s="741"/>
      <c r="I359" s="742"/>
      <c r="J359" s="316"/>
      <c r="K359" s="145"/>
      <c r="L359" s="743"/>
      <c r="M359" s="744"/>
      <c r="N359" s="731"/>
      <c r="O359" s="736"/>
    </row>
    <row r="360" spans="1:15" x14ac:dyDescent="0.25">
      <c r="A360" s="733"/>
      <c r="B360" s="734"/>
      <c r="C360" s="734"/>
      <c r="D360" s="734"/>
      <c r="E360" s="734"/>
      <c r="F360" s="734"/>
      <c r="G360" s="735"/>
      <c r="H360" s="741"/>
      <c r="I360" s="742"/>
      <c r="J360" s="316"/>
      <c r="K360" s="145"/>
      <c r="L360" s="743"/>
      <c r="M360" s="744"/>
      <c r="N360" s="731"/>
      <c r="O360" s="736"/>
    </row>
    <row r="361" spans="1:15" x14ac:dyDescent="0.25">
      <c r="A361" s="733"/>
      <c r="B361" s="734"/>
      <c r="C361" s="734"/>
      <c r="D361" s="734"/>
      <c r="E361" s="734"/>
      <c r="F361" s="734"/>
      <c r="G361" s="735"/>
      <c r="H361" s="741"/>
      <c r="I361" s="742"/>
      <c r="J361" s="316"/>
      <c r="K361" s="145"/>
      <c r="L361" s="743"/>
      <c r="M361" s="744"/>
      <c r="N361" s="731"/>
      <c r="O361" s="736"/>
    </row>
    <row r="362" spans="1:15" x14ac:dyDescent="0.25">
      <c r="A362" s="733"/>
      <c r="B362" s="734"/>
      <c r="C362" s="734"/>
      <c r="D362" s="734"/>
      <c r="E362" s="734"/>
      <c r="F362" s="734"/>
      <c r="G362" s="735"/>
      <c r="H362" s="741"/>
      <c r="I362" s="742"/>
      <c r="J362" s="316"/>
      <c r="K362" s="145"/>
      <c r="L362" s="743"/>
      <c r="M362" s="744"/>
      <c r="N362" s="731"/>
      <c r="O362" s="736"/>
    </row>
    <row r="363" spans="1:15" x14ac:dyDescent="0.25">
      <c r="A363" s="733"/>
      <c r="B363" s="734"/>
      <c r="C363" s="734"/>
      <c r="D363" s="734"/>
      <c r="E363" s="734"/>
      <c r="F363" s="734"/>
      <c r="G363" s="735"/>
      <c r="H363" s="741"/>
      <c r="I363" s="742"/>
      <c r="J363" s="316"/>
      <c r="K363" s="145"/>
      <c r="L363" s="743"/>
      <c r="M363" s="744"/>
      <c r="N363" s="731"/>
      <c r="O363" s="736"/>
    </row>
    <row r="364" spans="1:15" x14ac:dyDescent="0.25">
      <c r="A364" s="733"/>
      <c r="B364" s="734"/>
      <c r="C364" s="734"/>
      <c r="D364" s="734"/>
      <c r="E364" s="734"/>
      <c r="F364" s="734"/>
      <c r="G364" s="735"/>
      <c r="H364" s="741"/>
      <c r="I364" s="742"/>
      <c r="J364" s="316"/>
      <c r="K364" s="145"/>
      <c r="L364" s="743"/>
      <c r="M364" s="744"/>
      <c r="N364" s="731"/>
      <c r="O364" s="736"/>
    </row>
    <row r="365" spans="1:15" x14ac:dyDescent="0.25">
      <c r="A365" s="733"/>
      <c r="B365" s="734"/>
      <c r="C365" s="734"/>
      <c r="D365" s="734"/>
      <c r="E365" s="734"/>
      <c r="F365" s="734"/>
      <c r="G365" s="735"/>
      <c r="H365" s="741"/>
      <c r="I365" s="742"/>
      <c r="J365" s="316"/>
      <c r="K365" s="145"/>
      <c r="L365" s="743"/>
      <c r="M365" s="744"/>
      <c r="N365" s="731"/>
      <c r="O365" s="736"/>
    </row>
    <row r="366" spans="1:15" x14ac:dyDescent="0.25">
      <c r="A366" s="733"/>
      <c r="B366" s="734"/>
      <c r="C366" s="734"/>
      <c r="D366" s="734"/>
      <c r="E366" s="734"/>
      <c r="F366" s="734"/>
      <c r="G366" s="735"/>
      <c r="H366" s="741"/>
      <c r="I366" s="742"/>
      <c r="J366" s="316"/>
      <c r="K366" s="145"/>
      <c r="L366" s="743"/>
      <c r="M366" s="744"/>
      <c r="N366" s="731"/>
      <c r="O366" s="736"/>
    </row>
    <row r="367" spans="1:15" x14ac:dyDescent="0.25">
      <c r="A367" s="733"/>
      <c r="B367" s="734"/>
      <c r="C367" s="734"/>
      <c r="D367" s="734"/>
      <c r="E367" s="734"/>
      <c r="F367" s="734"/>
      <c r="G367" s="735"/>
      <c r="H367" s="741"/>
      <c r="I367" s="742"/>
      <c r="J367" s="316"/>
      <c r="K367" s="145"/>
      <c r="L367" s="743"/>
      <c r="M367" s="744"/>
      <c r="N367" s="731"/>
      <c r="O367" s="736"/>
    </row>
    <row r="368" spans="1:15" x14ac:dyDescent="0.25">
      <c r="A368" s="733"/>
      <c r="B368" s="734"/>
      <c r="C368" s="734"/>
      <c r="D368" s="734"/>
      <c r="E368" s="734"/>
      <c r="F368" s="734"/>
      <c r="G368" s="735"/>
      <c r="H368" s="741"/>
      <c r="I368" s="742"/>
      <c r="J368" s="316"/>
      <c r="K368" s="145"/>
      <c r="L368" s="743"/>
      <c r="M368" s="744"/>
      <c r="N368" s="731"/>
      <c r="O368" s="736"/>
    </row>
    <row r="369" spans="1:18" x14ac:dyDescent="0.25">
      <c r="A369" s="733"/>
      <c r="B369" s="734"/>
      <c r="C369" s="734"/>
      <c r="D369" s="734"/>
      <c r="E369" s="734"/>
      <c r="F369" s="734"/>
      <c r="G369" s="735"/>
      <c r="H369" s="741"/>
      <c r="I369" s="742"/>
      <c r="J369" s="316"/>
      <c r="K369" s="145"/>
      <c r="L369" s="743"/>
      <c r="M369" s="744"/>
      <c r="N369" s="731"/>
      <c r="O369" s="736"/>
    </row>
    <row r="370" spans="1:18" x14ac:dyDescent="0.25">
      <c r="A370" s="733"/>
      <c r="B370" s="734"/>
      <c r="C370" s="734"/>
      <c r="D370" s="734"/>
      <c r="E370" s="734"/>
      <c r="F370" s="734"/>
      <c r="G370" s="735"/>
      <c r="H370" s="741"/>
      <c r="I370" s="742"/>
      <c r="J370" s="316"/>
      <c r="K370" s="145"/>
      <c r="L370" s="743"/>
      <c r="M370" s="744"/>
      <c r="N370" s="731"/>
      <c r="O370" s="736"/>
    </row>
    <row r="371" spans="1:18" x14ac:dyDescent="0.25">
      <c r="A371" s="733"/>
      <c r="B371" s="734"/>
      <c r="C371" s="734"/>
      <c r="D371" s="734"/>
      <c r="E371" s="734"/>
      <c r="F371" s="734"/>
      <c r="G371" s="735"/>
      <c r="H371" s="741"/>
      <c r="I371" s="742"/>
      <c r="J371" s="316"/>
      <c r="K371" s="145"/>
      <c r="L371" s="743"/>
      <c r="M371" s="744"/>
      <c r="N371" s="731"/>
      <c r="O371" s="736"/>
    </row>
    <row r="372" spans="1:18" x14ac:dyDescent="0.25">
      <c r="A372" s="733"/>
      <c r="B372" s="734"/>
      <c r="C372" s="734"/>
      <c r="D372" s="734"/>
      <c r="E372" s="734"/>
      <c r="F372" s="734"/>
      <c r="G372" s="735"/>
      <c r="H372" s="741"/>
      <c r="I372" s="742"/>
      <c r="J372" s="316"/>
      <c r="K372" s="145"/>
      <c r="L372" s="743"/>
      <c r="M372" s="744"/>
      <c r="N372" s="731"/>
      <c r="O372" s="736"/>
    </row>
    <row r="373" spans="1:18" x14ac:dyDescent="0.25">
      <c r="A373" s="733"/>
      <c r="B373" s="734"/>
      <c r="C373" s="734"/>
      <c r="D373" s="734"/>
      <c r="E373" s="734"/>
      <c r="F373" s="734"/>
      <c r="G373" s="735"/>
      <c r="H373" s="741"/>
      <c r="I373" s="742"/>
      <c r="J373" s="316"/>
      <c r="K373" s="145"/>
      <c r="L373" s="743"/>
      <c r="M373" s="744"/>
      <c r="N373" s="731"/>
      <c r="O373" s="736"/>
    </row>
    <row r="374" spans="1:18" x14ac:dyDescent="0.25">
      <c r="A374" s="733"/>
      <c r="B374" s="734"/>
      <c r="C374" s="734"/>
      <c r="D374" s="734"/>
      <c r="E374" s="734"/>
      <c r="F374" s="734"/>
      <c r="G374" s="735"/>
      <c r="H374" s="741"/>
      <c r="I374" s="742"/>
      <c r="J374" s="316"/>
      <c r="K374" s="145"/>
      <c r="L374" s="743"/>
      <c r="M374" s="744"/>
      <c r="N374" s="731"/>
      <c r="O374" s="736"/>
    </row>
    <row r="375" spans="1:18" x14ac:dyDescent="0.25">
      <c r="A375" s="733"/>
      <c r="B375" s="734"/>
      <c r="C375" s="734"/>
      <c r="D375" s="734"/>
      <c r="E375" s="734"/>
      <c r="F375" s="734"/>
      <c r="G375" s="735"/>
      <c r="H375" s="741"/>
      <c r="I375" s="742"/>
      <c r="J375" s="316"/>
      <c r="K375" s="145"/>
      <c r="L375" s="743"/>
      <c r="M375" s="744"/>
      <c r="N375" s="731"/>
      <c r="O375" s="736"/>
    </row>
    <row r="376" spans="1:18" x14ac:dyDescent="0.25">
      <c r="A376" s="733"/>
      <c r="B376" s="734"/>
      <c r="C376" s="734"/>
      <c r="D376" s="734"/>
      <c r="E376" s="734"/>
      <c r="F376" s="734"/>
      <c r="G376" s="735"/>
      <c r="H376" s="741"/>
      <c r="I376" s="742"/>
      <c r="J376" s="316"/>
      <c r="K376" s="145"/>
      <c r="L376" s="743"/>
      <c r="M376" s="744"/>
      <c r="N376" s="731"/>
      <c r="O376" s="736"/>
    </row>
    <row r="377" spans="1:18" x14ac:dyDescent="0.25">
      <c r="A377" s="733"/>
      <c r="B377" s="734"/>
      <c r="C377" s="734"/>
      <c r="D377" s="734"/>
      <c r="E377" s="734"/>
      <c r="F377" s="734"/>
      <c r="G377" s="735"/>
      <c r="H377" s="741"/>
      <c r="I377" s="742"/>
      <c r="J377" s="316"/>
      <c r="K377" s="145"/>
      <c r="L377" s="743"/>
      <c r="M377" s="744"/>
      <c r="N377" s="731"/>
      <c r="O377" s="736"/>
    </row>
    <row r="378" spans="1:18" x14ac:dyDescent="0.25">
      <c r="A378" s="733"/>
      <c r="B378" s="734"/>
      <c r="C378" s="734"/>
      <c r="D378" s="734"/>
      <c r="E378" s="734"/>
      <c r="F378" s="734"/>
      <c r="G378" s="735"/>
      <c r="H378" s="741"/>
      <c r="I378" s="742"/>
      <c r="J378" s="316"/>
      <c r="K378" s="145"/>
      <c r="L378" s="743"/>
      <c r="M378" s="744"/>
      <c r="N378" s="731"/>
      <c r="O378" s="736"/>
    </row>
    <row r="379" spans="1:18" x14ac:dyDescent="0.25">
      <c r="A379" s="728" t="s">
        <v>3102</v>
      </c>
      <c r="B379" s="729"/>
      <c r="C379" s="729"/>
      <c r="D379" s="729"/>
      <c r="E379" s="729"/>
      <c r="F379" s="729"/>
      <c r="G379" s="729"/>
      <c r="H379" s="729"/>
      <c r="I379" s="729"/>
      <c r="J379" s="729"/>
      <c r="K379" s="729"/>
      <c r="L379" s="729"/>
      <c r="M379" s="730"/>
      <c r="N379" s="731">
        <f>$N$75</f>
        <v>0</v>
      </c>
      <c r="O379" s="732"/>
    </row>
    <row r="380" spans="1:18" x14ac:dyDescent="0.3">
      <c r="A380" s="737" t="s">
        <v>3758</v>
      </c>
      <c r="B380" s="737"/>
      <c r="C380" s="737"/>
      <c r="D380" s="737"/>
      <c r="E380" s="737"/>
      <c r="F380" s="737"/>
      <c r="G380" s="624"/>
      <c r="H380" s="624"/>
      <c r="I380" s="624"/>
      <c r="J380" s="624"/>
      <c r="K380" s="624"/>
      <c r="L380" s="624"/>
      <c r="M380" s="624"/>
      <c r="N380" s="624"/>
      <c r="O380" s="624"/>
    </row>
    <row r="381" spans="1:18" x14ac:dyDescent="0.3">
      <c r="A381" s="738" t="s">
        <v>3739</v>
      </c>
      <c r="B381" s="739"/>
      <c r="C381" s="739"/>
      <c r="D381" s="739"/>
      <c r="E381" s="739"/>
      <c r="F381" s="739"/>
      <c r="G381" s="739"/>
      <c r="H381" s="739"/>
      <c r="I381" s="739"/>
      <c r="J381" s="739"/>
      <c r="K381" s="739"/>
      <c r="L381" s="739"/>
      <c r="M381" s="740"/>
      <c r="N381" s="738" t="s">
        <v>3740</v>
      </c>
      <c r="O381" s="740"/>
      <c r="R381" s="1">
        <f>IF(AND(A382="",N382=""),0,10)</f>
        <v>0</v>
      </c>
    </row>
    <row r="382" spans="1:18" x14ac:dyDescent="0.25">
      <c r="A382" s="733" t="str">
        <f>IF(OR('521A_entry'!Q197="",'521A_entry'!Q197=0),"",'521A_entry'!Q197)</f>
        <v/>
      </c>
      <c r="B382" s="734"/>
      <c r="C382" s="734"/>
      <c r="D382" s="734"/>
      <c r="E382" s="734"/>
      <c r="F382" s="734"/>
      <c r="G382" s="734"/>
      <c r="H382" s="734"/>
      <c r="I382" s="734"/>
      <c r="J382" s="734"/>
      <c r="K382" s="734"/>
      <c r="L382" s="734"/>
      <c r="M382" s="735"/>
      <c r="N382" s="731" t="str">
        <f>IF(OR('521A_entry'!R197="",'521A_entry'!R197=0),"",'521A_entry'!R197)</f>
        <v/>
      </c>
      <c r="O382" s="736"/>
    </row>
    <row r="383" spans="1:18" x14ac:dyDescent="0.25">
      <c r="A383" s="733" t="str">
        <f>IF(OR('521A_entry'!Q198="",'521A_entry'!Q198=0),"",'521A_entry'!Q198)</f>
        <v/>
      </c>
      <c r="B383" s="734"/>
      <c r="C383" s="734"/>
      <c r="D383" s="734"/>
      <c r="E383" s="734"/>
      <c r="F383" s="734"/>
      <c r="G383" s="734"/>
      <c r="H383" s="734"/>
      <c r="I383" s="734"/>
      <c r="J383" s="734"/>
      <c r="K383" s="734"/>
      <c r="L383" s="734"/>
      <c r="M383" s="735"/>
      <c r="N383" s="731" t="str">
        <f>IF(OR('521A_entry'!R198="",'521A_entry'!R198=0),"",'521A_entry'!R198)</f>
        <v/>
      </c>
      <c r="O383" s="736"/>
    </row>
    <row r="384" spans="1:18" x14ac:dyDescent="0.25">
      <c r="A384" s="733" t="str">
        <f>IF(OR('521A_entry'!Q199="",'521A_entry'!Q199=0),"",'521A_entry'!Q199)</f>
        <v/>
      </c>
      <c r="B384" s="734"/>
      <c r="C384" s="734"/>
      <c r="D384" s="734"/>
      <c r="E384" s="734"/>
      <c r="F384" s="734"/>
      <c r="G384" s="734"/>
      <c r="H384" s="734"/>
      <c r="I384" s="734"/>
      <c r="J384" s="734"/>
      <c r="K384" s="734"/>
      <c r="L384" s="734"/>
      <c r="M384" s="735"/>
      <c r="N384" s="731" t="str">
        <f>IF(OR('521A_entry'!R199="",'521A_entry'!R199=0),"",'521A_entry'!R199)</f>
        <v/>
      </c>
      <c r="O384" s="736"/>
    </row>
    <row r="385" spans="1:18" x14ac:dyDescent="0.25">
      <c r="A385" s="733" t="str">
        <f>IF(OR('521A_entry'!Q200="",'521A_entry'!Q200=0),"",'521A_entry'!Q200)</f>
        <v/>
      </c>
      <c r="B385" s="734"/>
      <c r="C385" s="734"/>
      <c r="D385" s="734"/>
      <c r="E385" s="734"/>
      <c r="F385" s="734"/>
      <c r="G385" s="734"/>
      <c r="H385" s="734"/>
      <c r="I385" s="734"/>
      <c r="J385" s="734"/>
      <c r="K385" s="734"/>
      <c r="L385" s="734"/>
      <c r="M385" s="735"/>
      <c r="N385" s="731" t="str">
        <f>IF(OR('521A_entry'!R200="",'521A_entry'!R200=0),"",'521A_entry'!R200)</f>
        <v/>
      </c>
      <c r="O385" s="736"/>
    </row>
    <row r="386" spans="1:18" x14ac:dyDescent="0.25">
      <c r="A386" s="733" t="str">
        <f>IF(OR('521A_entry'!Q201="",'521A_entry'!Q201=0),"",'521A_entry'!Q201)</f>
        <v/>
      </c>
      <c r="B386" s="734"/>
      <c r="C386" s="734"/>
      <c r="D386" s="734"/>
      <c r="E386" s="734"/>
      <c r="F386" s="734"/>
      <c r="G386" s="734"/>
      <c r="H386" s="734"/>
      <c r="I386" s="734"/>
      <c r="J386" s="734"/>
      <c r="K386" s="734"/>
      <c r="L386" s="734"/>
      <c r="M386" s="735"/>
      <c r="N386" s="731" t="str">
        <f>IF(OR('521A_entry'!R201="",'521A_entry'!R201=0),"",'521A_entry'!R201)</f>
        <v/>
      </c>
      <c r="O386" s="736"/>
    </row>
    <row r="387" spans="1:18" x14ac:dyDescent="0.25">
      <c r="A387" s="733" t="str">
        <f>IF(OR('521A_entry'!Q202="",'521A_entry'!Q202=0),"",'521A_entry'!Q202)</f>
        <v/>
      </c>
      <c r="B387" s="734"/>
      <c r="C387" s="734"/>
      <c r="D387" s="734"/>
      <c r="E387" s="734"/>
      <c r="F387" s="734"/>
      <c r="G387" s="734"/>
      <c r="H387" s="734"/>
      <c r="I387" s="734"/>
      <c r="J387" s="734"/>
      <c r="K387" s="734"/>
      <c r="L387" s="734"/>
      <c r="M387" s="735"/>
      <c r="N387" s="731" t="str">
        <f>IF(OR('521A_entry'!R202="",'521A_entry'!R202=0),"",'521A_entry'!R202)</f>
        <v/>
      </c>
      <c r="O387" s="736"/>
    </row>
    <row r="388" spans="1:18" x14ac:dyDescent="0.25">
      <c r="A388" s="733" t="str">
        <f>IF(OR('521A_entry'!Q203="",'521A_entry'!Q203=0),"",'521A_entry'!Q203)</f>
        <v/>
      </c>
      <c r="B388" s="734"/>
      <c r="C388" s="734"/>
      <c r="D388" s="734"/>
      <c r="E388" s="734"/>
      <c r="F388" s="734"/>
      <c r="G388" s="734"/>
      <c r="H388" s="734"/>
      <c r="I388" s="734"/>
      <c r="J388" s="734"/>
      <c r="K388" s="734"/>
      <c r="L388" s="734"/>
      <c r="M388" s="735"/>
      <c r="N388" s="731" t="str">
        <f>IF(OR('521A_entry'!R203="",'521A_entry'!R203=0),"",'521A_entry'!R203)</f>
        <v/>
      </c>
      <c r="O388" s="736"/>
    </row>
    <row r="389" spans="1:18" x14ac:dyDescent="0.25">
      <c r="A389" s="733" t="str">
        <f>IF(OR('521A_entry'!Q204="",'521A_entry'!Q204=0),"",'521A_entry'!Q204)</f>
        <v/>
      </c>
      <c r="B389" s="734"/>
      <c r="C389" s="734"/>
      <c r="D389" s="734"/>
      <c r="E389" s="734"/>
      <c r="F389" s="734"/>
      <c r="G389" s="734"/>
      <c r="H389" s="734"/>
      <c r="I389" s="734"/>
      <c r="J389" s="734"/>
      <c r="K389" s="734"/>
      <c r="L389" s="734"/>
      <c r="M389" s="735"/>
      <c r="N389" s="731" t="str">
        <f>IF(OR('521A_entry'!R204="",'521A_entry'!R204=0),"",'521A_entry'!R204)</f>
        <v/>
      </c>
      <c r="O389" s="736"/>
    </row>
    <row r="390" spans="1:18" x14ac:dyDescent="0.25">
      <c r="A390" s="728" t="s">
        <v>3103</v>
      </c>
      <c r="B390" s="729"/>
      <c r="C390" s="729"/>
      <c r="D390" s="729"/>
      <c r="E390" s="729"/>
      <c r="F390" s="729"/>
      <c r="G390" s="729"/>
      <c r="H390" s="729"/>
      <c r="I390" s="729"/>
      <c r="J390" s="729"/>
      <c r="K390" s="729"/>
      <c r="L390" s="729"/>
      <c r="M390" s="730"/>
      <c r="N390" s="731">
        <f>$N$86</f>
        <v>0</v>
      </c>
      <c r="O390" s="732"/>
    </row>
    <row r="391" spans="1:18" ht="13.2" customHeight="1" x14ac:dyDescent="0.25">
      <c r="A391" s="759" t="s">
        <v>3773</v>
      </c>
      <c r="B391" s="760"/>
      <c r="C391" s="760"/>
      <c r="D391" s="760"/>
      <c r="E391" s="761"/>
      <c r="F391" s="749" t="s">
        <v>3732</v>
      </c>
      <c r="G391" s="750"/>
      <c r="H391" s="750"/>
      <c r="I391" s="750"/>
      <c r="J391" s="750"/>
      <c r="K391" s="750"/>
      <c r="L391" s="750"/>
      <c r="M391" s="751"/>
      <c r="N391" s="752" t="s">
        <v>3719</v>
      </c>
      <c r="O391" s="753"/>
    </row>
    <row r="392" spans="1:18" x14ac:dyDescent="0.25">
      <c r="A392" s="754" t="str">
        <f>"Page 11 of "&amp;$R$3</f>
        <v>Page 11 of 4</v>
      </c>
      <c r="B392" s="755"/>
      <c r="C392" s="755"/>
      <c r="D392" s="755"/>
      <c r="E392" s="756"/>
      <c r="F392" s="754" t="str">
        <f>IF(K287="","",K287)</f>
        <v/>
      </c>
      <c r="G392" s="755"/>
      <c r="H392" s="755"/>
      <c r="I392" s="755"/>
      <c r="J392" s="755"/>
      <c r="K392" s="755"/>
      <c r="L392" s="755"/>
      <c r="M392" s="756"/>
      <c r="N392" s="757"/>
      <c r="O392" s="758"/>
    </row>
    <row r="393" spans="1:18" x14ac:dyDescent="0.3">
      <c r="A393" s="737" t="s">
        <v>3768</v>
      </c>
      <c r="B393" s="737"/>
      <c r="C393" s="737"/>
      <c r="D393" s="737"/>
      <c r="E393" s="737"/>
      <c r="F393" s="737"/>
      <c r="G393" s="624"/>
      <c r="H393" s="624"/>
      <c r="I393" s="624"/>
      <c r="J393" s="624"/>
      <c r="K393" s="624"/>
      <c r="L393" s="624"/>
      <c r="M393" s="624"/>
      <c r="N393" s="624"/>
      <c r="O393" s="624"/>
    </row>
    <row r="394" spans="1:18" x14ac:dyDescent="0.3">
      <c r="A394" s="738" t="s">
        <v>3733</v>
      </c>
      <c r="B394" s="739"/>
      <c r="C394" s="739"/>
      <c r="D394" s="739"/>
      <c r="E394" s="739"/>
      <c r="F394" s="739"/>
      <c r="G394" s="739"/>
      <c r="H394" s="739"/>
      <c r="I394" s="739"/>
      <c r="J394" s="739"/>
      <c r="K394" s="739"/>
      <c r="L394" s="739"/>
      <c r="M394" s="740"/>
      <c r="N394" s="738" t="s">
        <v>3734</v>
      </c>
      <c r="O394" s="740"/>
      <c r="R394" s="1">
        <f>IF(AND(A395="",N395=""),0,11)</f>
        <v>0</v>
      </c>
    </row>
    <row r="395" spans="1:18" x14ac:dyDescent="0.25">
      <c r="A395" s="733" t="str">
        <f>IF(OR('521A_entry'!L184="",'521A_entry'!L184=0),"",'521A_entry'!L184)</f>
        <v/>
      </c>
      <c r="B395" s="734"/>
      <c r="C395" s="734"/>
      <c r="D395" s="734"/>
      <c r="E395" s="734"/>
      <c r="F395" s="734"/>
      <c r="G395" s="734"/>
      <c r="H395" s="734"/>
      <c r="I395" s="734"/>
      <c r="J395" s="734"/>
      <c r="K395" s="734"/>
      <c r="L395" s="734"/>
      <c r="M395" s="735"/>
      <c r="N395" s="731" t="str">
        <f>IF(OR('521A_entry'!M184="",'521A_entry'!M184=0),"",'521A_entry'!M184)</f>
        <v/>
      </c>
      <c r="O395" s="736"/>
    </row>
    <row r="396" spans="1:18" x14ac:dyDescent="0.25">
      <c r="A396" s="733" t="str">
        <f>IF(OR('521A_entry'!L185="",'521A_entry'!L185=0),"",'521A_entry'!L185)</f>
        <v/>
      </c>
      <c r="B396" s="734"/>
      <c r="C396" s="734"/>
      <c r="D396" s="734"/>
      <c r="E396" s="734"/>
      <c r="F396" s="734"/>
      <c r="G396" s="734"/>
      <c r="H396" s="734"/>
      <c r="I396" s="734"/>
      <c r="J396" s="734"/>
      <c r="K396" s="734"/>
      <c r="L396" s="734"/>
      <c r="M396" s="735"/>
      <c r="N396" s="731" t="str">
        <f>IF(OR('521A_entry'!M185="",'521A_entry'!M185=0),"",'521A_entry'!M185)</f>
        <v/>
      </c>
      <c r="O396" s="736"/>
    </row>
    <row r="397" spans="1:18" x14ac:dyDescent="0.25">
      <c r="A397" s="733" t="str">
        <f>IF(OR('521A_entry'!L186="",'521A_entry'!L186=0),"",'521A_entry'!L186)</f>
        <v/>
      </c>
      <c r="B397" s="734"/>
      <c r="C397" s="734"/>
      <c r="D397" s="734"/>
      <c r="E397" s="734"/>
      <c r="F397" s="734"/>
      <c r="G397" s="734"/>
      <c r="H397" s="734"/>
      <c r="I397" s="734"/>
      <c r="J397" s="734"/>
      <c r="K397" s="734"/>
      <c r="L397" s="734"/>
      <c r="M397" s="735"/>
      <c r="N397" s="731" t="str">
        <f>IF(OR('521A_entry'!M186="",'521A_entry'!M186=0),"",'521A_entry'!M186)</f>
        <v/>
      </c>
      <c r="O397" s="736"/>
    </row>
    <row r="398" spans="1:18" x14ac:dyDescent="0.25">
      <c r="A398" s="733" t="str">
        <f>IF(OR('521A_entry'!L187="",'521A_entry'!L187=0),"",'521A_entry'!L187)</f>
        <v/>
      </c>
      <c r="B398" s="734"/>
      <c r="C398" s="734"/>
      <c r="D398" s="734"/>
      <c r="E398" s="734"/>
      <c r="F398" s="734"/>
      <c r="G398" s="734"/>
      <c r="H398" s="734"/>
      <c r="I398" s="734"/>
      <c r="J398" s="734"/>
      <c r="K398" s="734"/>
      <c r="L398" s="734"/>
      <c r="M398" s="735"/>
      <c r="N398" s="731" t="str">
        <f>IF(OR('521A_entry'!M187="",'521A_entry'!M187=0),"",'521A_entry'!M187)</f>
        <v/>
      </c>
      <c r="O398" s="736"/>
    </row>
    <row r="399" spans="1:18" x14ac:dyDescent="0.25">
      <c r="A399" s="733" t="str">
        <f>IF(OR('521A_entry'!L188="",'521A_entry'!L188=0),"",'521A_entry'!L188)</f>
        <v/>
      </c>
      <c r="B399" s="734"/>
      <c r="C399" s="734"/>
      <c r="D399" s="734"/>
      <c r="E399" s="734"/>
      <c r="F399" s="734"/>
      <c r="G399" s="734"/>
      <c r="H399" s="734"/>
      <c r="I399" s="734"/>
      <c r="J399" s="734"/>
      <c r="K399" s="734"/>
      <c r="L399" s="734"/>
      <c r="M399" s="735"/>
      <c r="N399" s="731" t="str">
        <f>IF(OR('521A_entry'!M188="",'521A_entry'!M188=0),"",'521A_entry'!M188)</f>
        <v/>
      </c>
      <c r="O399" s="736"/>
    </row>
    <row r="400" spans="1:18" x14ac:dyDescent="0.25">
      <c r="A400" s="745" t="s">
        <v>3735</v>
      </c>
      <c r="B400" s="729"/>
      <c r="C400" s="729"/>
      <c r="D400" s="729"/>
      <c r="E400" s="729"/>
      <c r="F400" s="729"/>
      <c r="G400" s="729"/>
      <c r="H400" s="729"/>
      <c r="I400" s="729"/>
      <c r="J400" s="729"/>
      <c r="K400" s="729"/>
      <c r="L400" s="729"/>
      <c r="M400" s="730"/>
      <c r="N400" s="731">
        <f>$N$49</f>
        <v>0</v>
      </c>
      <c r="O400" s="732"/>
    </row>
    <row r="401" spans="1:15" x14ac:dyDescent="0.3">
      <c r="A401" s="737" t="s">
        <v>3757</v>
      </c>
      <c r="B401" s="737"/>
      <c r="C401" s="737"/>
      <c r="D401" s="737"/>
      <c r="E401" s="737"/>
      <c r="F401" s="737"/>
      <c r="G401" s="624"/>
      <c r="H401" s="624"/>
      <c r="I401" s="624"/>
      <c r="J401" s="624"/>
      <c r="K401" s="624"/>
      <c r="L401" s="624"/>
      <c r="M401" s="624"/>
      <c r="N401" s="624"/>
      <c r="O401" s="624"/>
    </row>
    <row r="402" spans="1:15" ht="30" x14ac:dyDescent="0.3">
      <c r="A402" s="738" t="s">
        <v>3736</v>
      </c>
      <c r="B402" s="746"/>
      <c r="C402" s="746"/>
      <c r="D402" s="746"/>
      <c r="E402" s="746"/>
      <c r="F402" s="746"/>
      <c r="G402" s="730"/>
      <c r="H402" s="747" t="s">
        <v>3099</v>
      </c>
      <c r="I402" s="748"/>
      <c r="J402" s="326" t="s">
        <v>3737</v>
      </c>
      <c r="K402" s="35" t="s">
        <v>3100</v>
      </c>
      <c r="L402" s="728" t="s">
        <v>3101</v>
      </c>
      <c r="M402" s="730"/>
      <c r="N402" s="738" t="s">
        <v>3738</v>
      </c>
      <c r="O402" s="730"/>
    </row>
    <row r="403" spans="1:15" x14ac:dyDescent="0.25">
      <c r="A403" s="733"/>
      <c r="B403" s="734"/>
      <c r="C403" s="734"/>
      <c r="D403" s="734"/>
      <c r="E403" s="734"/>
      <c r="F403" s="734"/>
      <c r="G403" s="735"/>
      <c r="H403" s="741"/>
      <c r="I403" s="742"/>
      <c r="J403" s="316"/>
      <c r="K403" s="145"/>
      <c r="L403" s="743"/>
      <c r="M403" s="744"/>
      <c r="N403" s="731"/>
      <c r="O403" s="736"/>
    </row>
    <row r="404" spans="1:15" x14ac:dyDescent="0.25">
      <c r="A404" s="733"/>
      <c r="B404" s="734"/>
      <c r="C404" s="734"/>
      <c r="D404" s="734"/>
      <c r="E404" s="734"/>
      <c r="F404" s="734"/>
      <c r="G404" s="735"/>
      <c r="H404" s="741"/>
      <c r="I404" s="742"/>
      <c r="J404" s="316"/>
      <c r="K404" s="145"/>
      <c r="L404" s="743"/>
      <c r="M404" s="744"/>
      <c r="N404" s="731"/>
      <c r="O404" s="736"/>
    </row>
    <row r="405" spans="1:15" x14ac:dyDescent="0.25">
      <c r="A405" s="733"/>
      <c r="B405" s="734"/>
      <c r="C405" s="734"/>
      <c r="D405" s="734"/>
      <c r="E405" s="734"/>
      <c r="F405" s="734"/>
      <c r="G405" s="735"/>
      <c r="H405" s="741"/>
      <c r="I405" s="742"/>
      <c r="J405" s="316"/>
      <c r="K405" s="145"/>
      <c r="L405" s="743"/>
      <c r="M405" s="744"/>
      <c r="N405" s="731"/>
      <c r="O405" s="736"/>
    </row>
    <row r="406" spans="1:15" x14ac:dyDescent="0.25">
      <c r="A406" s="733"/>
      <c r="B406" s="734"/>
      <c r="C406" s="734"/>
      <c r="D406" s="734"/>
      <c r="E406" s="734"/>
      <c r="F406" s="734"/>
      <c r="G406" s="735"/>
      <c r="H406" s="741"/>
      <c r="I406" s="742"/>
      <c r="J406" s="316"/>
      <c r="K406" s="145"/>
      <c r="L406" s="743"/>
      <c r="M406" s="744"/>
      <c r="N406" s="731"/>
      <c r="O406" s="736"/>
    </row>
    <row r="407" spans="1:15" x14ac:dyDescent="0.25">
      <c r="A407" s="733"/>
      <c r="B407" s="734"/>
      <c r="C407" s="734"/>
      <c r="D407" s="734"/>
      <c r="E407" s="734"/>
      <c r="F407" s="734"/>
      <c r="G407" s="735"/>
      <c r="H407" s="741"/>
      <c r="I407" s="742"/>
      <c r="J407" s="316"/>
      <c r="K407" s="145"/>
      <c r="L407" s="743"/>
      <c r="M407" s="744"/>
      <c r="N407" s="731"/>
      <c r="O407" s="736"/>
    </row>
    <row r="408" spans="1:15" x14ac:dyDescent="0.25">
      <c r="A408" s="733"/>
      <c r="B408" s="734"/>
      <c r="C408" s="734"/>
      <c r="D408" s="734"/>
      <c r="E408" s="734"/>
      <c r="F408" s="734"/>
      <c r="G408" s="735"/>
      <c r="H408" s="741"/>
      <c r="I408" s="742"/>
      <c r="J408" s="316"/>
      <c r="K408" s="145"/>
      <c r="L408" s="743"/>
      <c r="M408" s="744"/>
      <c r="N408" s="731"/>
      <c r="O408" s="736"/>
    </row>
    <row r="409" spans="1:15" x14ac:dyDescent="0.25">
      <c r="A409" s="733"/>
      <c r="B409" s="734"/>
      <c r="C409" s="734"/>
      <c r="D409" s="734"/>
      <c r="E409" s="734"/>
      <c r="F409" s="734"/>
      <c r="G409" s="735"/>
      <c r="H409" s="741"/>
      <c r="I409" s="742"/>
      <c r="J409" s="316"/>
      <c r="K409" s="145"/>
      <c r="L409" s="743"/>
      <c r="M409" s="744"/>
      <c r="N409" s="731"/>
      <c r="O409" s="736"/>
    </row>
    <row r="410" spans="1:15" x14ac:dyDescent="0.25">
      <c r="A410" s="733"/>
      <c r="B410" s="734"/>
      <c r="C410" s="734"/>
      <c r="D410" s="734"/>
      <c r="E410" s="734"/>
      <c r="F410" s="734"/>
      <c r="G410" s="735"/>
      <c r="H410" s="741"/>
      <c r="I410" s="742"/>
      <c r="J410" s="316"/>
      <c r="K410" s="145"/>
      <c r="L410" s="743"/>
      <c r="M410" s="744"/>
      <c r="N410" s="731"/>
      <c r="O410" s="736"/>
    </row>
    <row r="411" spans="1:15" x14ac:dyDescent="0.25">
      <c r="A411" s="733"/>
      <c r="B411" s="734"/>
      <c r="C411" s="734"/>
      <c r="D411" s="734"/>
      <c r="E411" s="734"/>
      <c r="F411" s="734"/>
      <c r="G411" s="735"/>
      <c r="H411" s="741"/>
      <c r="I411" s="742"/>
      <c r="J411" s="316"/>
      <c r="K411" s="145"/>
      <c r="L411" s="743"/>
      <c r="M411" s="744"/>
      <c r="N411" s="731"/>
      <c r="O411" s="736"/>
    </row>
    <row r="412" spans="1:15" x14ac:dyDescent="0.25">
      <c r="A412" s="733"/>
      <c r="B412" s="734"/>
      <c r="C412" s="734"/>
      <c r="D412" s="734"/>
      <c r="E412" s="734"/>
      <c r="F412" s="734"/>
      <c r="G412" s="735"/>
      <c r="H412" s="741"/>
      <c r="I412" s="742"/>
      <c r="J412" s="316"/>
      <c r="K412" s="145"/>
      <c r="L412" s="743"/>
      <c r="M412" s="744"/>
      <c r="N412" s="731"/>
      <c r="O412" s="736"/>
    </row>
    <row r="413" spans="1:15" x14ac:dyDescent="0.25">
      <c r="A413" s="733"/>
      <c r="B413" s="734"/>
      <c r="C413" s="734"/>
      <c r="D413" s="734"/>
      <c r="E413" s="734"/>
      <c r="F413" s="734"/>
      <c r="G413" s="735"/>
      <c r="H413" s="741"/>
      <c r="I413" s="742"/>
      <c r="J413" s="316"/>
      <c r="K413" s="145"/>
      <c r="L413" s="743"/>
      <c r="M413" s="744"/>
      <c r="N413" s="731"/>
      <c r="O413" s="736"/>
    </row>
    <row r="414" spans="1:15" x14ac:dyDescent="0.25">
      <c r="A414" s="733"/>
      <c r="B414" s="734"/>
      <c r="C414" s="734"/>
      <c r="D414" s="734"/>
      <c r="E414" s="734"/>
      <c r="F414" s="734"/>
      <c r="G414" s="735"/>
      <c r="H414" s="741"/>
      <c r="I414" s="742"/>
      <c r="J414" s="316"/>
      <c r="K414" s="145"/>
      <c r="L414" s="743"/>
      <c r="M414" s="744"/>
      <c r="N414" s="731"/>
      <c r="O414" s="736"/>
    </row>
    <row r="415" spans="1:15" x14ac:dyDescent="0.25">
      <c r="A415" s="733"/>
      <c r="B415" s="734"/>
      <c r="C415" s="734"/>
      <c r="D415" s="734"/>
      <c r="E415" s="734"/>
      <c r="F415" s="734"/>
      <c r="G415" s="735"/>
      <c r="H415" s="741"/>
      <c r="I415" s="742"/>
      <c r="J415" s="316"/>
      <c r="K415" s="145"/>
      <c r="L415" s="743"/>
      <c r="M415" s="744"/>
      <c r="N415" s="731"/>
      <c r="O415" s="736"/>
    </row>
    <row r="416" spans="1:15" x14ac:dyDescent="0.25">
      <c r="A416" s="733"/>
      <c r="B416" s="734"/>
      <c r="C416" s="734"/>
      <c r="D416" s="734"/>
      <c r="E416" s="734"/>
      <c r="F416" s="734"/>
      <c r="G416" s="735"/>
      <c r="H416" s="741"/>
      <c r="I416" s="742"/>
      <c r="J416" s="316"/>
      <c r="K416" s="145"/>
      <c r="L416" s="743"/>
      <c r="M416" s="744"/>
      <c r="N416" s="731"/>
      <c r="O416" s="736"/>
    </row>
    <row r="417" spans="1:18" x14ac:dyDescent="0.25">
      <c r="A417" s="733"/>
      <c r="B417" s="734"/>
      <c r="C417" s="734"/>
      <c r="D417" s="734"/>
      <c r="E417" s="734"/>
      <c r="F417" s="734"/>
      <c r="G417" s="735"/>
      <c r="H417" s="741"/>
      <c r="I417" s="742"/>
      <c r="J417" s="316"/>
      <c r="K417" s="145"/>
      <c r="L417" s="743"/>
      <c r="M417" s="744"/>
      <c r="N417" s="731"/>
      <c r="O417" s="736"/>
    </row>
    <row r="418" spans="1:18" x14ac:dyDescent="0.25">
      <c r="A418" s="733"/>
      <c r="B418" s="734"/>
      <c r="C418" s="734"/>
      <c r="D418" s="734"/>
      <c r="E418" s="734"/>
      <c r="F418" s="734"/>
      <c r="G418" s="735"/>
      <c r="H418" s="741"/>
      <c r="I418" s="742"/>
      <c r="J418" s="316"/>
      <c r="K418" s="145"/>
      <c r="L418" s="743"/>
      <c r="M418" s="744"/>
      <c r="N418" s="731"/>
      <c r="O418" s="736"/>
    </row>
    <row r="419" spans="1:18" x14ac:dyDescent="0.25">
      <c r="A419" s="733"/>
      <c r="B419" s="734"/>
      <c r="C419" s="734"/>
      <c r="D419" s="734"/>
      <c r="E419" s="734"/>
      <c r="F419" s="734"/>
      <c r="G419" s="735"/>
      <c r="H419" s="741"/>
      <c r="I419" s="742"/>
      <c r="J419" s="316"/>
      <c r="K419" s="145"/>
      <c r="L419" s="743"/>
      <c r="M419" s="744"/>
      <c r="N419" s="731"/>
      <c r="O419" s="736"/>
    </row>
    <row r="420" spans="1:18" x14ac:dyDescent="0.25">
      <c r="A420" s="733"/>
      <c r="B420" s="734"/>
      <c r="C420" s="734"/>
      <c r="D420" s="734"/>
      <c r="E420" s="734"/>
      <c r="F420" s="734"/>
      <c r="G420" s="735"/>
      <c r="H420" s="741"/>
      <c r="I420" s="742"/>
      <c r="J420" s="316"/>
      <c r="K420" s="145"/>
      <c r="L420" s="743"/>
      <c r="M420" s="744"/>
      <c r="N420" s="731"/>
      <c r="O420" s="736"/>
    </row>
    <row r="421" spans="1:18" x14ac:dyDescent="0.25">
      <c r="A421" s="733"/>
      <c r="B421" s="734"/>
      <c r="C421" s="734"/>
      <c r="D421" s="734"/>
      <c r="E421" s="734"/>
      <c r="F421" s="734"/>
      <c r="G421" s="735"/>
      <c r="H421" s="741"/>
      <c r="I421" s="742"/>
      <c r="J421" s="316"/>
      <c r="K421" s="145"/>
      <c r="L421" s="743"/>
      <c r="M421" s="744"/>
      <c r="N421" s="731"/>
      <c r="O421" s="736"/>
    </row>
    <row r="422" spans="1:18" x14ac:dyDescent="0.25">
      <c r="A422" s="733"/>
      <c r="B422" s="734"/>
      <c r="C422" s="734"/>
      <c r="D422" s="734"/>
      <c r="E422" s="734"/>
      <c r="F422" s="734"/>
      <c r="G422" s="735"/>
      <c r="H422" s="741"/>
      <c r="I422" s="742"/>
      <c r="J422" s="316"/>
      <c r="K422" s="145"/>
      <c r="L422" s="743"/>
      <c r="M422" s="744"/>
      <c r="N422" s="731"/>
      <c r="O422" s="736"/>
    </row>
    <row r="423" spans="1:18" x14ac:dyDescent="0.25">
      <c r="A423" s="733"/>
      <c r="B423" s="734"/>
      <c r="C423" s="734"/>
      <c r="D423" s="734"/>
      <c r="E423" s="734"/>
      <c r="F423" s="734"/>
      <c r="G423" s="735"/>
      <c r="H423" s="741"/>
      <c r="I423" s="742"/>
      <c r="J423" s="316"/>
      <c r="K423" s="145"/>
      <c r="L423" s="743"/>
      <c r="M423" s="744"/>
      <c r="N423" s="731"/>
      <c r="O423" s="736"/>
    </row>
    <row r="424" spans="1:18" x14ac:dyDescent="0.25">
      <c r="A424" s="733"/>
      <c r="B424" s="734"/>
      <c r="C424" s="734"/>
      <c r="D424" s="734"/>
      <c r="E424" s="734"/>
      <c r="F424" s="734"/>
      <c r="G424" s="735"/>
      <c r="H424" s="741"/>
      <c r="I424" s="742"/>
      <c r="J424" s="316"/>
      <c r="K424" s="145"/>
      <c r="L424" s="743"/>
      <c r="M424" s="744"/>
      <c r="N424" s="731"/>
      <c r="O424" s="736"/>
    </row>
    <row r="425" spans="1:18" x14ac:dyDescent="0.25">
      <c r="A425" s="733"/>
      <c r="B425" s="734"/>
      <c r="C425" s="734"/>
      <c r="D425" s="734"/>
      <c r="E425" s="734"/>
      <c r="F425" s="734"/>
      <c r="G425" s="735"/>
      <c r="H425" s="741"/>
      <c r="I425" s="742"/>
      <c r="J425" s="316"/>
      <c r="K425" s="145"/>
      <c r="L425" s="743"/>
      <c r="M425" s="744"/>
      <c r="N425" s="731"/>
      <c r="O425" s="736"/>
    </row>
    <row r="426" spans="1:18" x14ac:dyDescent="0.25">
      <c r="A426" s="728" t="s">
        <v>3102</v>
      </c>
      <c r="B426" s="729"/>
      <c r="C426" s="729"/>
      <c r="D426" s="729"/>
      <c r="E426" s="729"/>
      <c r="F426" s="729"/>
      <c r="G426" s="729"/>
      <c r="H426" s="729"/>
      <c r="I426" s="729"/>
      <c r="J426" s="729"/>
      <c r="K426" s="729"/>
      <c r="L426" s="729"/>
      <c r="M426" s="730"/>
      <c r="N426" s="731">
        <f>$N$75</f>
        <v>0</v>
      </c>
      <c r="O426" s="732"/>
    </row>
    <row r="427" spans="1:18" x14ac:dyDescent="0.3">
      <c r="A427" s="737" t="s">
        <v>3758</v>
      </c>
      <c r="B427" s="737"/>
      <c r="C427" s="737"/>
      <c r="D427" s="737"/>
      <c r="E427" s="737"/>
      <c r="F427" s="737"/>
      <c r="G427" s="624"/>
      <c r="H427" s="624"/>
      <c r="I427" s="624"/>
      <c r="J427" s="624"/>
      <c r="K427" s="624"/>
      <c r="L427" s="624"/>
      <c r="M427" s="624"/>
      <c r="N427" s="624"/>
      <c r="O427" s="624"/>
    </row>
    <row r="428" spans="1:18" x14ac:dyDescent="0.3">
      <c r="A428" s="738" t="s">
        <v>3739</v>
      </c>
      <c r="B428" s="739"/>
      <c r="C428" s="739"/>
      <c r="D428" s="739"/>
      <c r="E428" s="739"/>
      <c r="F428" s="739"/>
      <c r="G428" s="739"/>
      <c r="H428" s="739"/>
      <c r="I428" s="739"/>
      <c r="J428" s="739"/>
      <c r="K428" s="739"/>
      <c r="L428" s="739"/>
      <c r="M428" s="740"/>
      <c r="N428" s="738" t="s">
        <v>3740</v>
      </c>
      <c r="O428" s="740"/>
      <c r="R428" s="1">
        <f>IF(AND(A429="",N429=""),0,11)</f>
        <v>0</v>
      </c>
    </row>
    <row r="429" spans="1:18" x14ac:dyDescent="0.25">
      <c r="A429" s="733" t="str">
        <f>IF(OR('521A_entry'!Q205="",'521A_entry'!Q205=0),"",'521A_entry'!Q205)</f>
        <v/>
      </c>
      <c r="B429" s="734"/>
      <c r="C429" s="734"/>
      <c r="D429" s="734"/>
      <c r="E429" s="734"/>
      <c r="F429" s="734"/>
      <c r="G429" s="734"/>
      <c r="H429" s="734"/>
      <c r="I429" s="734"/>
      <c r="J429" s="734"/>
      <c r="K429" s="734"/>
      <c r="L429" s="734"/>
      <c r="M429" s="735"/>
      <c r="N429" s="731" t="str">
        <f>IF(OR('521A_entry'!R205="",'521A_entry'!R205=0),"",'521A_entry'!R205)</f>
        <v/>
      </c>
      <c r="O429" s="736"/>
    </row>
    <row r="430" spans="1:18" x14ac:dyDescent="0.25">
      <c r="A430" s="733" t="str">
        <f>IF(OR('521A_entry'!Q206="",'521A_entry'!Q206=0),"",'521A_entry'!Q206)</f>
        <v/>
      </c>
      <c r="B430" s="734"/>
      <c r="C430" s="734"/>
      <c r="D430" s="734"/>
      <c r="E430" s="734"/>
      <c r="F430" s="734"/>
      <c r="G430" s="734"/>
      <c r="H430" s="734"/>
      <c r="I430" s="734"/>
      <c r="J430" s="734"/>
      <c r="K430" s="734"/>
      <c r="L430" s="734"/>
      <c r="M430" s="735"/>
      <c r="N430" s="731" t="str">
        <f>IF(OR('521A_entry'!R206="",'521A_entry'!R206=0),"",'521A_entry'!R206)</f>
        <v/>
      </c>
      <c r="O430" s="736"/>
    </row>
    <row r="431" spans="1:18" x14ac:dyDescent="0.25">
      <c r="A431" s="733" t="str">
        <f>IF(OR('521A_entry'!Q207="",'521A_entry'!Q207=0),"",'521A_entry'!Q207)</f>
        <v/>
      </c>
      <c r="B431" s="734"/>
      <c r="C431" s="734"/>
      <c r="D431" s="734"/>
      <c r="E431" s="734"/>
      <c r="F431" s="734"/>
      <c r="G431" s="734"/>
      <c r="H431" s="734"/>
      <c r="I431" s="734"/>
      <c r="J431" s="734"/>
      <c r="K431" s="734"/>
      <c r="L431" s="734"/>
      <c r="M431" s="735"/>
      <c r="N431" s="731" t="str">
        <f>IF(OR('521A_entry'!R207="",'521A_entry'!R207=0),"",'521A_entry'!R207)</f>
        <v/>
      </c>
      <c r="O431" s="736"/>
    </row>
    <row r="432" spans="1:18" x14ac:dyDescent="0.25">
      <c r="A432" s="733" t="str">
        <f>IF(OR('521A_entry'!Q208="",'521A_entry'!Q208=0),"",'521A_entry'!Q208)</f>
        <v/>
      </c>
      <c r="B432" s="734"/>
      <c r="C432" s="734"/>
      <c r="D432" s="734"/>
      <c r="E432" s="734"/>
      <c r="F432" s="734"/>
      <c r="G432" s="734"/>
      <c r="H432" s="734"/>
      <c r="I432" s="734"/>
      <c r="J432" s="734"/>
      <c r="K432" s="734"/>
      <c r="L432" s="734"/>
      <c r="M432" s="735"/>
      <c r="N432" s="731" t="str">
        <f>IF(OR('521A_entry'!R208="",'521A_entry'!R208=0),"",'521A_entry'!R208)</f>
        <v/>
      </c>
      <c r="O432" s="736"/>
    </row>
    <row r="433" spans="1:18" x14ac:dyDescent="0.25">
      <c r="A433" s="733" t="str">
        <f>IF(OR('521A_entry'!Q209="",'521A_entry'!Q209=0),"",'521A_entry'!Q209)</f>
        <v/>
      </c>
      <c r="B433" s="734"/>
      <c r="C433" s="734"/>
      <c r="D433" s="734"/>
      <c r="E433" s="734"/>
      <c r="F433" s="734"/>
      <c r="G433" s="734"/>
      <c r="H433" s="734"/>
      <c r="I433" s="734"/>
      <c r="J433" s="734"/>
      <c r="K433" s="734"/>
      <c r="L433" s="734"/>
      <c r="M433" s="735"/>
      <c r="N433" s="731" t="str">
        <f>IF(OR('521A_entry'!R209="",'521A_entry'!R209=0),"",'521A_entry'!R209)</f>
        <v/>
      </c>
      <c r="O433" s="736"/>
    </row>
    <row r="434" spans="1:18" x14ac:dyDescent="0.25">
      <c r="A434" s="733" t="str">
        <f>IF(OR('521A_entry'!Q210="",'521A_entry'!Q210=0),"",'521A_entry'!Q210)</f>
        <v/>
      </c>
      <c r="B434" s="734"/>
      <c r="C434" s="734"/>
      <c r="D434" s="734"/>
      <c r="E434" s="734"/>
      <c r="F434" s="734"/>
      <c r="G434" s="734"/>
      <c r="H434" s="734"/>
      <c r="I434" s="734"/>
      <c r="J434" s="734"/>
      <c r="K434" s="734"/>
      <c r="L434" s="734"/>
      <c r="M434" s="735"/>
      <c r="N434" s="731" t="str">
        <f>IF(OR('521A_entry'!R210="",'521A_entry'!R210=0),"",'521A_entry'!R210)</f>
        <v/>
      </c>
      <c r="O434" s="736"/>
    </row>
    <row r="435" spans="1:18" x14ac:dyDescent="0.25">
      <c r="A435" s="733" t="str">
        <f>IF(OR('521A_entry'!Q211="",'521A_entry'!Q211=0),"",'521A_entry'!Q211)</f>
        <v/>
      </c>
      <c r="B435" s="734"/>
      <c r="C435" s="734"/>
      <c r="D435" s="734"/>
      <c r="E435" s="734"/>
      <c r="F435" s="734"/>
      <c r="G435" s="734"/>
      <c r="H435" s="734"/>
      <c r="I435" s="734"/>
      <c r="J435" s="734"/>
      <c r="K435" s="734"/>
      <c r="L435" s="734"/>
      <c r="M435" s="735"/>
      <c r="N435" s="731" t="str">
        <f>IF(OR('521A_entry'!R211="",'521A_entry'!R211=0),"",'521A_entry'!R211)</f>
        <v/>
      </c>
      <c r="O435" s="736"/>
    </row>
    <row r="436" spans="1:18" x14ac:dyDescent="0.25">
      <c r="A436" s="733" t="str">
        <f>IF(OR('521A_entry'!Q212="",'521A_entry'!Q212=0),"",'521A_entry'!Q212)</f>
        <v/>
      </c>
      <c r="B436" s="734"/>
      <c r="C436" s="734"/>
      <c r="D436" s="734"/>
      <c r="E436" s="734"/>
      <c r="F436" s="734"/>
      <c r="G436" s="734"/>
      <c r="H436" s="734"/>
      <c r="I436" s="734"/>
      <c r="J436" s="734"/>
      <c r="K436" s="734"/>
      <c r="L436" s="734"/>
      <c r="M436" s="735"/>
      <c r="N436" s="731" t="str">
        <f>IF(OR('521A_entry'!R212="",'521A_entry'!R212=0),"",'521A_entry'!R212)</f>
        <v/>
      </c>
      <c r="O436" s="736"/>
    </row>
    <row r="437" spans="1:18" x14ac:dyDescent="0.25">
      <c r="A437" s="728" t="s">
        <v>3103</v>
      </c>
      <c r="B437" s="729"/>
      <c r="C437" s="729"/>
      <c r="D437" s="729"/>
      <c r="E437" s="729"/>
      <c r="F437" s="729"/>
      <c r="G437" s="729"/>
      <c r="H437" s="729"/>
      <c r="I437" s="729"/>
      <c r="J437" s="729"/>
      <c r="K437" s="729"/>
      <c r="L437" s="729"/>
      <c r="M437" s="730"/>
      <c r="N437" s="731">
        <f>$N$86</f>
        <v>0</v>
      </c>
      <c r="O437" s="732"/>
    </row>
    <row r="438" spans="1:18" ht="13.2" customHeight="1" x14ac:dyDescent="0.25">
      <c r="A438" s="759" t="s">
        <v>3773</v>
      </c>
      <c r="B438" s="760"/>
      <c r="C438" s="760"/>
      <c r="D438" s="760"/>
      <c r="E438" s="761"/>
      <c r="F438" s="749" t="s">
        <v>3732</v>
      </c>
      <c r="G438" s="750"/>
      <c r="H438" s="750"/>
      <c r="I438" s="750"/>
      <c r="J438" s="750"/>
      <c r="K438" s="750"/>
      <c r="L438" s="750"/>
      <c r="M438" s="751"/>
      <c r="N438" s="752" t="s">
        <v>3719</v>
      </c>
      <c r="O438" s="753"/>
    </row>
    <row r="439" spans="1:18" x14ac:dyDescent="0.25">
      <c r="A439" s="754" t="str">
        <f>"Page 12 of "&amp;$R$3</f>
        <v>Page 12 of 4</v>
      </c>
      <c r="B439" s="755"/>
      <c r="C439" s="755"/>
      <c r="D439" s="755"/>
      <c r="E439" s="756"/>
      <c r="F439" s="754" t="str">
        <f>IF(K334="","",K334)</f>
        <v/>
      </c>
      <c r="G439" s="755"/>
      <c r="H439" s="755"/>
      <c r="I439" s="755"/>
      <c r="J439" s="755"/>
      <c r="K439" s="755"/>
      <c r="L439" s="755"/>
      <c r="M439" s="756"/>
      <c r="N439" s="757"/>
      <c r="O439" s="758"/>
    </row>
    <row r="440" spans="1:18" x14ac:dyDescent="0.3">
      <c r="A440" s="737" t="s">
        <v>3768</v>
      </c>
      <c r="B440" s="737"/>
      <c r="C440" s="737"/>
      <c r="D440" s="737"/>
      <c r="E440" s="737"/>
      <c r="F440" s="737"/>
      <c r="G440" s="624"/>
      <c r="H440" s="624"/>
      <c r="I440" s="624"/>
      <c r="J440" s="624"/>
      <c r="K440" s="624"/>
      <c r="L440" s="624"/>
      <c r="M440" s="624"/>
      <c r="N440" s="624"/>
      <c r="O440" s="624"/>
    </row>
    <row r="441" spans="1:18" x14ac:dyDescent="0.3">
      <c r="A441" s="738" t="s">
        <v>3733</v>
      </c>
      <c r="B441" s="739"/>
      <c r="C441" s="739"/>
      <c r="D441" s="739"/>
      <c r="E441" s="739"/>
      <c r="F441" s="739"/>
      <c r="G441" s="739"/>
      <c r="H441" s="739"/>
      <c r="I441" s="739"/>
      <c r="J441" s="739"/>
      <c r="K441" s="739"/>
      <c r="L441" s="739"/>
      <c r="M441" s="740"/>
      <c r="N441" s="738" t="s">
        <v>3734</v>
      </c>
      <c r="O441" s="740"/>
      <c r="R441" s="1">
        <f>IF(AND(A442="",N442=""),0,12)</f>
        <v>0</v>
      </c>
    </row>
    <row r="442" spans="1:18" x14ac:dyDescent="0.25">
      <c r="A442" s="733" t="str">
        <f>IF(OR('521A_entry'!L189="",'521A_entry'!L189=0),"",'521A_entry'!L189)</f>
        <v/>
      </c>
      <c r="B442" s="734"/>
      <c r="C442" s="734"/>
      <c r="D442" s="734"/>
      <c r="E442" s="734"/>
      <c r="F442" s="734"/>
      <c r="G442" s="734"/>
      <c r="H442" s="734"/>
      <c r="I442" s="734"/>
      <c r="J442" s="734"/>
      <c r="K442" s="734"/>
      <c r="L442" s="734"/>
      <c r="M442" s="735"/>
      <c r="N442" s="731" t="str">
        <f>IF(OR('521A_entry'!M189="",'521A_entry'!M189=0),"",'521A_entry'!M189)</f>
        <v/>
      </c>
      <c r="O442" s="736"/>
    </row>
    <row r="443" spans="1:18" x14ac:dyDescent="0.25">
      <c r="A443" s="733" t="str">
        <f>IF(OR('521A_entry'!L190="",'521A_entry'!L190=0),"",'521A_entry'!L190)</f>
        <v/>
      </c>
      <c r="B443" s="734"/>
      <c r="C443" s="734"/>
      <c r="D443" s="734"/>
      <c r="E443" s="734"/>
      <c r="F443" s="734"/>
      <c r="G443" s="734"/>
      <c r="H443" s="734"/>
      <c r="I443" s="734"/>
      <c r="J443" s="734"/>
      <c r="K443" s="734"/>
      <c r="L443" s="734"/>
      <c r="M443" s="735"/>
      <c r="N443" s="731" t="str">
        <f>IF(OR('521A_entry'!M190="",'521A_entry'!M190=0),"",'521A_entry'!M190)</f>
        <v/>
      </c>
      <c r="O443" s="736"/>
    </row>
    <row r="444" spans="1:18" x14ac:dyDescent="0.25">
      <c r="A444" s="733" t="str">
        <f>IF(OR('521A_entry'!L191="",'521A_entry'!L191=0),"",'521A_entry'!L191)</f>
        <v/>
      </c>
      <c r="B444" s="734"/>
      <c r="C444" s="734"/>
      <c r="D444" s="734"/>
      <c r="E444" s="734"/>
      <c r="F444" s="734"/>
      <c r="G444" s="734"/>
      <c r="H444" s="734"/>
      <c r="I444" s="734"/>
      <c r="J444" s="734"/>
      <c r="K444" s="734"/>
      <c r="L444" s="734"/>
      <c r="M444" s="735"/>
      <c r="N444" s="731" t="str">
        <f>IF(OR('521A_entry'!M191="",'521A_entry'!M191=0),"",'521A_entry'!M191)</f>
        <v/>
      </c>
      <c r="O444" s="736"/>
    </row>
    <row r="445" spans="1:18" x14ac:dyDescent="0.25">
      <c r="A445" s="733" t="str">
        <f>IF(OR('521A_entry'!L192="",'521A_entry'!L192=0),"",'521A_entry'!L192)</f>
        <v/>
      </c>
      <c r="B445" s="734"/>
      <c r="C445" s="734"/>
      <c r="D445" s="734"/>
      <c r="E445" s="734"/>
      <c r="F445" s="734"/>
      <c r="G445" s="734"/>
      <c r="H445" s="734"/>
      <c r="I445" s="734"/>
      <c r="J445" s="734"/>
      <c r="K445" s="734"/>
      <c r="L445" s="734"/>
      <c r="M445" s="735"/>
      <c r="N445" s="731" t="str">
        <f>IF(OR('521A_entry'!M192="",'521A_entry'!M192=0),"",'521A_entry'!M192)</f>
        <v/>
      </c>
      <c r="O445" s="736"/>
    </row>
    <row r="446" spans="1:18" x14ac:dyDescent="0.25">
      <c r="A446" s="733" t="str">
        <f>IF(OR('521A_entry'!L193="",'521A_entry'!L193=0),"",'521A_entry'!L193)</f>
        <v/>
      </c>
      <c r="B446" s="734"/>
      <c r="C446" s="734"/>
      <c r="D446" s="734"/>
      <c r="E446" s="734"/>
      <c r="F446" s="734"/>
      <c r="G446" s="734"/>
      <c r="H446" s="734"/>
      <c r="I446" s="734"/>
      <c r="J446" s="734"/>
      <c r="K446" s="734"/>
      <c r="L446" s="734"/>
      <c r="M446" s="735"/>
      <c r="N446" s="731" t="str">
        <f>IF(OR('521A_entry'!M193="",'521A_entry'!M193=0),"",'521A_entry'!M193)</f>
        <v/>
      </c>
      <c r="O446" s="736"/>
    </row>
    <row r="447" spans="1:18" x14ac:dyDescent="0.25">
      <c r="A447" s="745" t="s">
        <v>3735</v>
      </c>
      <c r="B447" s="729"/>
      <c r="C447" s="729"/>
      <c r="D447" s="729"/>
      <c r="E447" s="729"/>
      <c r="F447" s="729"/>
      <c r="G447" s="729"/>
      <c r="H447" s="729"/>
      <c r="I447" s="729"/>
      <c r="J447" s="729"/>
      <c r="K447" s="729"/>
      <c r="L447" s="729"/>
      <c r="M447" s="730"/>
      <c r="N447" s="731">
        <f>$N$49</f>
        <v>0</v>
      </c>
      <c r="O447" s="732"/>
    </row>
    <row r="448" spans="1:18" x14ac:dyDescent="0.3">
      <c r="A448" s="737" t="s">
        <v>3757</v>
      </c>
      <c r="B448" s="737"/>
      <c r="C448" s="737"/>
      <c r="D448" s="737"/>
      <c r="E448" s="737"/>
      <c r="F448" s="737"/>
      <c r="G448" s="624"/>
      <c r="H448" s="624"/>
      <c r="I448" s="624"/>
      <c r="J448" s="624"/>
      <c r="K448" s="624"/>
      <c r="L448" s="624"/>
      <c r="M448" s="624"/>
      <c r="N448" s="624"/>
      <c r="O448" s="624"/>
    </row>
    <row r="449" spans="1:15" ht="30" x14ac:dyDescent="0.3">
      <c r="A449" s="738" t="s">
        <v>3736</v>
      </c>
      <c r="B449" s="746"/>
      <c r="C449" s="746"/>
      <c r="D449" s="746"/>
      <c r="E449" s="746"/>
      <c r="F449" s="746"/>
      <c r="G449" s="730"/>
      <c r="H449" s="747" t="s">
        <v>3099</v>
      </c>
      <c r="I449" s="748"/>
      <c r="J449" s="326" t="s">
        <v>3737</v>
      </c>
      <c r="K449" s="35" t="s">
        <v>3100</v>
      </c>
      <c r="L449" s="728" t="s">
        <v>3101</v>
      </c>
      <c r="M449" s="730"/>
      <c r="N449" s="738" t="s">
        <v>3738</v>
      </c>
      <c r="O449" s="730"/>
    </row>
    <row r="450" spans="1:15" x14ac:dyDescent="0.25">
      <c r="A450" s="733"/>
      <c r="B450" s="734"/>
      <c r="C450" s="734"/>
      <c r="D450" s="734"/>
      <c r="E450" s="734"/>
      <c r="F450" s="734"/>
      <c r="G450" s="735"/>
      <c r="H450" s="741"/>
      <c r="I450" s="742"/>
      <c r="J450" s="316"/>
      <c r="K450" s="145"/>
      <c r="L450" s="743"/>
      <c r="M450" s="744"/>
      <c r="N450" s="731"/>
      <c r="O450" s="736"/>
    </row>
    <row r="451" spans="1:15" x14ac:dyDescent="0.25">
      <c r="A451" s="733"/>
      <c r="B451" s="734"/>
      <c r="C451" s="734"/>
      <c r="D451" s="734"/>
      <c r="E451" s="734"/>
      <c r="F451" s="734"/>
      <c r="G451" s="735"/>
      <c r="H451" s="741"/>
      <c r="I451" s="742"/>
      <c r="J451" s="316"/>
      <c r="K451" s="145"/>
      <c r="L451" s="743"/>
      <c r="M451" s="744"/>
      <c r="N451" s="731"/>
      <c r="O451" s="736"/>
    </row>
    <row r="452" spans="1:15" x14ac:dyDescent="0.25">
      <c r="A452" s="733"/>
      <c r="B452" s="734"/>
      <c r="C452" s="734"/>
      <c r="D452" s="734"/>
      <c r="E452" s="734"/>
      <c r="F452" s="734"/>
      <c r="G452" s="735"/>
      <c r="H452" s="741"/>
      <c r="I452" s="742"/>
      <c r="J452" s="316"/>
      <c r="K452" s="145"/>
      <c r="L452" s="743"/>
      <c r="M452" s="744"/>
      <c r="N452" s="731"/>
      <c r="O452" s="736"/>
    </row>
    <row r="453" spans="1:15" x14ac:dyDescent="0.25">
      <c r="A453" s="733"/>
      <c r="B453" s="734"/>
      <c r="C453" s="734"/>
      <c r="D453" s="734"/>
      <c r="E453" s="734"/>
      <c r="F453" s="734"/>
      <c r="G453" s="735"/>
      <c r="H453" s="741"/>
      <c r="I453" s="742"/>
      <c r="J453" s="316"/>
      <c r="K453" s="145"/>
      <c r="L453" s="743"/>
      <c r="M453" s="744"/>
      <c r="N453" s="731"/>
      <c r="O453" s="736"/>
    </row>
    <row r="454" spans="1:15" x14ac:dyDescent="0.25">
      <c r="A454" s="733"/>
      <c r="B454" s="734"/>
      <c r="C454" s="734"/>
      <c r="D454" s="734"/>
      <c r="E454" s="734"/>
      <c r="F454" s="734"/>
      <c r="G454" s="735"/>
      <c r="H454" s="741"/>
      <c r="I454" s="742"/>
      <c r="J454" s="316"/>
      <c r="K454" s="145"/>
      <c r="L454" s="743"/>
      <c r="M454" s="744"/>
      <c r="N454" s="731"/>
      <c r="O454" s="736"/>
    </row>
    <row r="455" spans="1:15" x14ac:dyDescent="0.25">
      <c r="A455" s="733"/>
      <c r="B455" s="734"/>
      <c r="C455" s="734"/>
      <c r="D455" s="734"/>
      <c r="E455" s="734"/>
      <c r="F455" s="734"/>
      <c r="G455" s="735"/>
      <c r="H455" s="741"/>
      <c r="I455" s="742"/>
      <c r="J455" s="316"/>
      <c r="K455" s="145"/>
      <c r="L455" s="743"/>
      <c r="M455" s="744"/>
      <c r="N455" s="731"/>
      <c r="O455" s="736"/>
    </row>
    <row r="456" spans="1:15" x14ac:dyDescent="0.25">
      <c r="A456" s="733"/>
      <c r="B456" s="734"/>
      <c r="C456" s="734"/>
      <c r="D456" s="734"/>
      <c r="E456" s="734"/>
      <c r="F456" s="734"/>
      <c r="G456" s="735"/>
      <c r="H456" s="741"/>
      <c r="I456" s="742"/>
      <c r="J456" s="316"/>
      <c r="K456" s="145"/>
      <c r="L456" s="743"/>
      <c r="M456" s="744"/>
      <c r="N456" s="731"/>
      <c r="O456" s="736"/>
    </row>
    <row r="457" spans="1:15" x14ac:dyDescent="0.25">
      <c r="A457" s="733"/>
      <c r="B457" s="734"/>
      <c r="C457" s="734"/>
      <c r="D457" s="734"/>
      <c r="E457" s="734"/>
      <c r="F457" s="734"/>
      <c r="G457" s="735"/>
      <c r="H457" s="741"/>
      <c r="I457" s="742"/>
      <c r="J457" s="316"/>
      <c r="K457" s="145"/>
      <c r="L457" s="743"/>
      <c r="M457" s="744"/>
      <c r="N457" s="731"/>
      <c r="O457" s="736"/>
    </row>
    <row r="458" spans="1:15" x14ac:dyDescent="0.25">
      <c r="A458" s="733"/>
      <c r="B458" s="734"/>
      <c r="C458" s="734"/>
      <c r="D458" s="734"/>
      <c r="E458" s="734"/>
      <c r="F458" s="734"/>
      <c r="G458" s="735"/>
      <c r="H458" s="741"/>
      <c r="I458" s="742"/>
      <c r="J458" s="316"/>
      <c r="K458" s="145"/>
      <c r="L458" s="743"/>
      <c r="M458" s="744"/>
      <c r="N458" s="731"/>
      <c r="O458" s="736"/>
    </row>
    <row r="459" spans="1:15" x14ac:dyDescent="0.25">
      <c r="A459" s="733"/>
      <c r="B459" s="734"/>
      <c r="C459" s="734"/>
      <c r="D459" s="734"/>
      <c r="E459" s="734"/>
      <c r="F459" s="734"/>
      <c r="G459" s="735"/>
      <c r="H459" s="741"/>
      <c r="I459" s="742"/>
      <c r="J459" s="316"/>
      <c r="K459" s="145"/>
      <c r="L459" s="743"/>
      <c r="M459" s="744"/>
      <c r="N459" s="731"/>
      <c r="O459" s="736"/>
    </row>
    <row r="460" spans="1:15" x14ac:dyDescent="0.25">
      <c r="A460" s="733"/>
      <c r="B460" s="734"/>
      <c r="C460" s="734"/>
      <c r="D460" s="734"/>
      <c r="E460" s="734"/>
      <c r="F460" s="734"/>
      <c r="G460" s="735"/>
      <c r="H460" s="741"/>
      <c r="I460" s="742"/>
      <c r="J460" s="316"/>
      <c r="K460" s="145"/>
      <c r="L460" s="743"/>
      <c r="M460" s="744"/>
      <c r="N460" s="731"/>
      <c r="O460" s="736"/>
    </row>
    <row r="461" spans="1:15" x14ac:dyDescent="0.25">
      <c r="A461" s="733"/>
      <c r="B461" s="734"/>
      <c r="C461" s="734"/>
      <c r="D461" s="734"/>
      <c r="E461" s="734"/>
      <c r="F461" s="734"/>
      <c r="G461" s="735"/>
      <c r="H461" s="741"/>
      <c r="I461" s="742"/>
      <c r="J461" s="316"/>
      <c r="K461" s="145"/>
      <c r="L461" s="743"/>
      <c r="M461" s="744"/>
      <c r="N461" s="731"/>
      <c r="O461" s="736"/>
    </row>
    <row r="462" spans="1:15" x14ac:dyDescent="0.25">
      <c r="A462" s="733"/>
      <c r="B462" s="734"/>
      <c r="C462" s="734"/>
      <c r="D462" s="734"/>
      <c r="E462" s="734"/>
      <c r="F462" s="734"/>
      <c r="G462" s="735"/>
      <c r="H462" s="741"/>
      <c r="I462" s="742"/>
      <c r="J462" s="316"/>
      <c r="K462" s="145"/>
      <c r="L462" s="743"/>
      <c r="M462" s="744"/>
      <c r="N462" s="731"/>
      <c r="O462" s="736"/>
    </row>
    <row r="463" spans="1:15" x14ac:dyDescent="0.25">
      <c r="A463" s="733"/>
      <c r="B463" s="734"/>
      <c r="C463" s="734"/>
      <c r="D463" s="734"/>
      <c r="E463" s="734"/>
      <c r="F463" s="734"/>
      <c r="G463" s="735"/>
      <c r="H463" s="741"/>
      <c r="I463" s="742"/>
      <c r="J463" s="316"/>
      <c r="K463" s="145"/>
      <c r="L463" s="743"/>
      <c r="M463" s="744"/>
      <c r="N463" s="731"/>
      <c r="O463" s="736"/>
    </row>
    <row r="464" spans="1:15" x14ac:dyDescent="0.25">
      <c r="A464" s="733"/>
      <c r="B464" s="734"/>
      <c r="C464" s="734"/>
      <c r="D464" s="734"/>
      <c r="E464" s="734"/>
      <c r="F464" s="734"/>
      <c r="G464" s="735"/>
      <c r="H464" s="741"/>
      <c r="I464" s="742"/>
      <c r="J464" s="316"/>
      <c r="K464" s="145"/>
      <c r="L464" s="743"/>
      <c r="M464" s="744"/>
      <c r="N464" s="731"/>
      <c r="O464" s="736"/>
    </row>
    <row r="465" spans="1:18" x14ac:dyDescent="0.25">
      <c r="A465" s="733"/>
      <c r="B465" s="734"/>
      <c r="C465" s="734"/>
      <c r="D465" s="734"/>
      <c r="E465" s="734"/>
      <c r="F465" s="734"/>
      <c r="G465" s="735"/>
      <c r="H465" s="741"/>
      <c r="I465" s="742"/>
      <c r="J465" s="316"/>
      <c r="K465" s="145"/>
      <c r="L465" s="743"/>
      <c r="M465" s="744"/>
      <c r="N465" s="731"/>
      <c r="O465" s="736"/>
    </row>
    <row r="466" spans="1:18" x14ac:dyDescent="0.25">
      <c r="A466" s="733"/>
      <c r="B466" s="734"/>
      <c r="C466" s="734"/>
      <c r="D466" s="734"/>
      <c r="E466" s="734"/>
      <c r="F466" s="734"/>
      <c r="G466" s="735"/>
      <c r="H466" s="741"/>
      <c r="I466" s="742"/>
      <c r="J466" s="316"/>
      <c r="K466" s="145"/>
      <c r="L466" s="743"/>
      <c r="M466" s="744"/>
      <c r="N466" s="731"/>
      <c r="O466" s="736"/>
    </row>
    <row r="467" spans="1:18" x14ac:dyDescent="0.25">
      <c r="A467" s="733"/>
      <c r="B467" s="734"/>
      <c r="C467" s="734"/>
      <c r="D467" s="734"/>
      <c r="E467" s="734"/>
      <c r="F467" s="734"/>
      <c r="G467" s="735"/>
      <c r="H467" s="741"/>
      <c r="I467" s="742"/>
      <c r="J467" s="316"/>
      <c r="K467" s="145"/>
      <c r="L467" s="743"/>
      <c r="M467" s="744"/>
      <c r="N467" s="731"/>
      <c r="O467" s="736"/>
    </row>
    <row r="468" spans="1:18" x14ac:dyDescent="0.25">
      <c r="A468" s="733"/>
      <c r="B468" s="734"/>
      <c r="C468" s="734"/>
      <c r="D468" s="734"/>
      <c r="E468" s="734"/>
      <c r="F468" s="734"/>
      <c r="G468" s="735"/>
      <c r="H468" s="741"/>
      <c r="I468" s="742"/>
      <c r="J468" s="316"/>
      <c r="K468" s="145"/>
      <c r="L468" s="743"/>
      <c r="M468" s="744"/>
      <c r="N468" s="731"/>
      <c r="O468" s="736"/>
    </row>
    <row r="469" spans="1:18" x14ac:dyDescent="0.25">
      <c r="A469" s="733"/>
      <c r="B469" s="734"/>
      <c r="C469" s="734"/>
      <c r="D469" s="734"/>
      <c r="E469" s="734"/>
      <c r="F469" s="734"/>
      <c r="G469" s="735"/>
      <c r="H469" s="741"/>
      <c r="I469" s="742"/>
      <c r="J469" s="316"/>
      <c r="K469" s="145"/>
      <c r="L469" s="743"/>
      <c r="M469" s="744"/>
      <c r="N469" s="731"/>
      <c r="O469" s="736"/>
    </row>
    <row r="470" spans="1:18" x14ac:dyDescent="0.25">
      <c r="A470" s="733"/>
      <c r="B470" s="734"/>
      <c r="C470" s="734"/>
      <c r="D470" s="734"/>
      <c r="E470" s="734"/>
      <c r="F470" s="734"/>
      <c r="G470" s="735"/>
      <c r="H470" s="741"/>
      <c r="I470" s="742"/>
      <c r="J470" s="316"/>
      <c r="K470" s="145"/>
      <c r="L470" s="743"/>
      <c r="M470" s="744"/>
      <c r="N470" s="731"/>
      <c r="O470" s="736"/>
    </row>
    <row r="471" spans="1:18" x14ac:dyDescent="0.25">
      <c r="A471" s="733"/>
      <c r="B471" s="734"/>
      <c r="C471" s="734"/>
      <c r="D471" s="734"/>
      <c r="E471" s="734"/>
      <c r="F471" s="734"/>
      <c r="G471" s="735"/>
      <c r="H471" s="741"/>
      <c r="I471" s="742"/>
      <c r="J471" s="316"/>
      <c r="K471" s="145"/>
      <c r="L471" s="743"/>
      <c r="M471" s="744"/>
      <c r="N471" s="731"/>
      <c r="O471" s="736"/>
    </row>
    <row r="472" spans="1:18" x14ac:dyDescent="0.25">
      <c r="A472" s="733"/>
      <c r="B472" s="734"/>
      <c r="C472" s="734"/>
      <c r="D472" s="734"/>
      <c r="E472" s="734"/>
      <c r="F472" s="734"/>
      <c r="G472" s="735"/>
      <c r="H472" s="741"/>
      <c r="I472" s="742"/>
      <c r="J472" s="316"/>
      <c r="K472" s="145"/>
      <c r="L472" s="743"/>
      <c r="M472" s="744"/>
      <c r="N472" s="731"/>
      <c r="O472" s="736"/>
    </row>
    <row r="473" spans="1:18" x14ac:dyDescent="0.25">
      <c r="A473" s="728" t="s">
        <v>3102</v>
      </c>
      <c r="B473" s="729"/>
      <c r="C473" s="729"/>
      <c r="D473" s="729"/>
      <c r="E473" s="729"/>
      <c r="F473" s="729"/>
      <c r="G473" s="729"/>
      <c r="H473" s="729"/>
      <c r="I473" s="729"/>
      <c r="J473" s="729"/>
      <c r="K473" s="729"/>
      <c r="L473" s="729"/>
      <c r="M473" s="730"/>
      <c r="N473" s="731">
        <f>$N$75</f>
        <v>0</v>
      </c>
      <c r="O473" s="732"/>
    </row>
    <row r="474" spans="1:18" x14ac:dyDescent="0.3">
      <c r="A474" s="737" t="s">
        <v>3758</v>
      </c>
      <c r="B474" s="737"/>
      <c r="C474" s="737"/>
      <c r="D474" s="737"/>
      <c r="E474" s="737"/>
      <c r="F474" s="737"/>
      <c r="G474" s="624"/>
      <c r="H474" s="624"/>
      <c r="I474" s="624"/>
      <c r="J474" s="624"/>
      <c r="K474" s="624"/>
      <c r="L474" s="624"/>
      <c r="M474" s="624"/>
      <c r="N474" s="624"/>
      <c r="O474" s="624"/>
    </row>
    <row r="475" spans="1:18" x14ac:dyDescent="0.3">
      <c r="A475" s="738" t="s">
        <v>3739</v>
      </c>
      <c r="B475" s="739"/>
      <c r="C475" s="739"/>
      <c r="D475" s="739"/>
      <c r="E475" s="739"/>
      <c r="F475" s="739"/>
      <c r="G475" s="739"/>
      <c r="H475" s="739"/>
      <c r="I475" s="739"/>
      <c r="J475" s="739"/>
      <c r="K475" s="739"/>
      <c r="L475" s="739"/>
      <c r="M475" s="740"/>
      <c r="N475" s="738" t="s">
        <v>3740</v>
      </c>
      <c r="O475" s="740"/>
      <c r="R475" s="1">
        <f>IF(AND(A476="",N476=""),0,12)</f>
        <v>0</v>
      </c>
    </row>
    <row r="476" spans="1:18" x14ac:dyDescent="0.25">
      <c r="A476" s="733" t="str">
        <f>IF(OR('521A_entry'!Q213="",'521A_entry'!Q213=0),"",'521A_entry'!Q213)</f>
        <v/>
      </c>
      <c r="B476" s="734"/>
      <c r="C476" s="734"/>
      <c r="D476" s="734"/>
      <c r="E476" s="734"/>
      <c r="F476" s="734"/>
      <c r="G476" s="734"/>
      <c r="H476" s="734"/>
      <c r="I476" s="734"/>
      <c r="J476" s="734"/>
      <c r="K476" s="734"/>
      <c r="L476" s="734"/>
      <c r="M476" s="735"/>
      <c r="N476" s="731" t="str">
        <f>IF(OR('521A_entry'!R213="",'521A_entry'!R213=0),"",'521A_entry'!R213)</f>
        <v/>
      </c>
      <c r="O476" s="736"/>
    </row>
    <row r="477" spans="1:18" x14ac:dyDescent="0.25">
      <c r="A477" s="733" t="str">
        <f>IF(OR('521A_entry'!Q214="",'521A_entry'!Q214=0),"",'521A_entry'!Q214)</f>
        <v/>
      </c>
      <c r="B477" s="734"/>
      <c r="C477" s="734"/>
      <c r="D477" s="734"/>
      <c r="E477" s="734"/>
      <c r="F477" s="734"/>
      <c r="G477" s="734"/>
      <c r="H477" s="734"/>
      <c r="I477" s="734"/>
      <c r="J477" s="734"/>
      <c r="K477" s="734"/>
      <c r="L477" s="734"/>
      <c r="M477" s="735"/>
      <c r="N477" s="731" t="str">
        <f>IF(OR('521A_entry'!R214="",'521A_entry'!R214=0),"",'521A_entry'!R214)</f>
        <v/>
      </c>
      <c r="O477" s="736"/>
    </row>
    <row r="478" spans="1:18" x14ac:dyDescent="0.25">
      <c r="A478" s="733" t="str">
        <f>IF(OR('521A_entry'!Q215="",'521A_entry'!Q215=0),"",'521A_entry'!Q215)</f>
        <v/>
      </c>
      <c r="B478" s="734"/>
      <c r="C478" s="734"/>
      <c r="D478" s="734"/>
      <c r="E478" s="734"/>
      <c r="F478" s="734"/>
      <c r="G478" s="734"/>
      <c r="H478" s="734"/>
      <c r="I478" s="734"/>
      <c r="J478" s="734"/>
      <c r="K478" s="734"/>
      <c r="L478" s="734"/>
      <c r="M478" s="735"/>
      <c r="N478" s="731" t="str">
        <f>IF(OR('521A_entry'!R215="",'521A_entry'!R215=0),"",'521A_entry'!R215)</f>
        <v/>
      </c>
      <c r="O478" s="736"/>
    </row>
    <row r="479" spans="1:18" x14ac:dyDescent="0.25">
      <c r="A479" s="733" t="str">
        <f>IF(OR('521A_entry'!Q216="",'521A_entry'!Q216=0),"",'521A_entry'!Q216)</f>
        <v/>
      </c>
      <c r="B479" s="734"/>
      <c r="C479" s="734"/>
      <c r="D479" s="734"/>
      <c r="E479" s="734"/>
      <c r="F479" s="734"/>
      <c r="G479" s="734"/>
      <c r="H479" s="734"/>
      <c r="I479" s="734"/>
      <c r="J479" s="734"/>
      <c r="K479" s="734"/>
      <c r="L479" s="734"/>
      <c r="M479" s="735"/>
      <c r="N479" s="731" t="str">
        <f>IF(OR('521A_entry'!R216="",'521A_entry'!R216=0),"",'521A_entry'!R216)</f>
        <v/>
      </c>
      <c r="O479" s="736"/>
    </row>
    <row r="480" spans="1:18" x14ac:dyDescent="0.25">
      <c r="A480" s="733" t="str">
        <f>IF(OR('521A_entry'!Q217="",'521A_entry'!Q217=0),"",'521A_entry'!Q217)</f>
        <v/>
      </c>
      <c r="B480" s="734"/>
      <c r="C480" s="734"/>
      <c r="D480" s="734"/>
      <c r="E480" s="734"/>
      <c r="F480" s="734"/>
      <c r="G480" s="734"/>
      <c r="H480" s="734"/>
      <c r="I480" s="734"/>
      <c r="J480" s="734"/>
      <c r="K480" s="734"/>
      <c r="L480" s="734"/>
      <c r="M480" s="735"/>
      <c r="N480" s="731" t="str">
        <f>IF(OR('521A_entry'!R217="",'521A_entry'!R217=0),"",'521A_entry'!R217)</f>
        <v/>
      </c>
      <c r="O480" s="736"/>
    </row>
    <row r="481" spans="1:18" x14ac:dyDescent="0.25">
      <c r="A481" s="733" t="str">
        <f>IF(OR('521A_entry'!Q218="",'521A_entry'!Q218=0),"",'521A_entry'!Q218)</f>
        <v/>
      </c>
      <c r="B481" s="734"/>
      <c r="C481" s="734"/>
      <c r="D481" s="734"/>
      <c r="E481" s="734"/>
      <c r="F481" s="734"/>
      <c r="G481" s="734"/>
      <c r="H481" s="734"/>
      <c r="I481" s="734"/>
      <c r="J481" s="734"/>
      <c r="K481" s="734"/>
      <c r="L481" s="734"/>
      <c r="M481" s="735"/>
      <c r="N481" s="731" t="str">
        <f>IF(OR('521A_entry'!R218="",'521A_entry'!R218=0),"",'521A_entry'!R218)</f>
        <v/>
      </c>
      <c r="O481" s="736"/>
    </row>
    <row r="482" spans="1:18" x14ac:dyDescent="0.25">
      <c r="A482" s="733" t="str">
        <f>IF(OR('521A_entry'!Q219="",'521A_entry'!Q219=0),"",'521A_entry'!Q219)</f>
        <v/>
      </c>
      <c r="B482" s="734"/>
      <c r="C482" s="734"/>
      <c r="D482" s="734"/>
      <c r="E482" s="734"/>
      <c r="F482" s="734"/>
      <c r="G482" s="734"/>
      <c r="H482" s="734"/>
      <c r="I482" s="734"/>
      <c r="J482" s="734"/>
      <c r="K482" s="734"/>
      <c r="L482" s="734"/>
      <c r="M482" s="735"/>
      <c r="N482" s="731" t="str">
        <f>IF(OR('521A_entry'!R219="",'521A_entry'!R219=0),"",'521A_entry'!R219)</f>
        <v/>
      </c>
      <c r="O482" s="736"/>
    </row>
    <row r="483" spans="1:18" x14ac:dyDescent="0.25">
      <c r="A483" s="733" t="str">
        <f>IF(OR('521A_entry'!Q220="",'521A_entry'!Q220=0),"",'521A_entry'!Q220)</f>
        <v/>
      </c>
      <c r="B483" s="734"/>
      <c r="C483" s="734"/>
      <c r="D483" s="734"/>
      <c r="E483" s="734"/>
      <c r="F483" s="734"/>
      <c r="G483" s="734"/>
      <c r="H483" s="734"/>
      <c r="I483" s="734"/>
      <c r="J483" s="734"/>
      <c r="K483" s="734"/>
      <c r="L483" s="734"/>
      <c r="M483" s="735"/>
      <c r="N483" s="731" t="str">
        <f>IF(OR('521A_entry'!R220="",'521A_entry'!R220=0),"",'521A_entry'!R220)</f>
        <v/>
      </c>
      <c r="O483" s="736"/>
    </row>
    <row r="484" spans="1:18" x14ac:dyDescent="0.25">
      <c r="A484" s="728" t="s">
        <v>3103</v>
      </c>
      <c r="B484" s="729"/>
      <c r="C484" s="729"/>
      <c r="D484" s="729"/>
      <c r="E484" s="729"/>
      <c r="F484" s="729"/>
      <c r="G484" s="729"/>
      <c r="H484" s="729"/>
      <c r="I484" s="729"/>
      <c r="J484" s="729"/>
      <c r="K484" s="729"/>
      <c r="L484" s="729"/>
      <c r="M484" s="730"/>
      <c r="N484" s="731">
        <f>$N$86</f>
        <v>0</v>
      </c>
      <c r="O484" s="732"/>
    </row>
    <row r="485" spans="1:18" ht="13.2" customHeight="1" x14ac:dyDescent="0.25">
      <c r="A485" s="759" t="s">
        <v>3773</v>
      </c>
      <c r="B485" s="760"/>
      <c r="C485" s="760"/>
      <c r="D485" s="760"/>
      <c r="E485" s="761"/>
      <c r="F485" s="749" t="s">
        <v>3732</v>
      </c>
      <c r="G485" s="750"/>
      <c r="H485" s="750"/>
      <c r="I485" s="750"/>
      <c r="J485" s="750"/>
      <c r="K485" s="750"/>
      <c r="L485" s="750"/>
      <c r="M485" s="751"/>
      <c r="N485" s="752" t="s">
        <v>3719</v>
      </c>
      <c r="O485" s="753"/>
    </row>
    <row r="486" spans="1:18" x14ac:dyDescent="0.25">
      <c r="A486" s="754" t="str">
        <f>"Page 13 of "&amp;$R$3</f>
        <v>Page 13 of 4</v>
      </c>
      <c r="B486" s="755"/>
      <c r="C486" s="755"/>
      <c r="D486" s="755"/>
      <c r="E486" s="756"/>
      <c r="F486" s="754" t="str">
        <f>IF(K381="","",K381)</f>
        <v/>
      </c>
      <c r="G486" s="755"/>
      <c r="H486" s="755"/>
      <c r="I486" s="755"/>
      <c r="J486" s="755"/>
      <c r="K486" s="755"/>
      <c r="L486" s="755"/>
      <c r="M486" s="756"/>
      <c r="N486" s="757"/>
      <c r="O486" s="758"/>
    </row>
    <row r="487" spans="1:18" x14ac:dyDescent="0.3">
      <c r="A487" s="737" t="s">
        <v>3768</v>
      </c>
      <c r="B487" s="737"/>
      <c r="C487" s="737"/>
      <c r="D487" s="737"/>
      <c r="E487" s="737"/>
      <c r="F487" s="737"/>
      <c r="G487" s="624"/>
      <c r="H487" s="624"/>
      <c r="I487" s="624"/>
      <c r="J487" s="624"/>
      <c r="K487" s="624"/>
      <c r="L487" s="624"/>
      <c r="M487" s="624"/>
      <c r="N487" s="624"/>
      <c r="O487" s="624"/>
    </row>
    <row r="488" spans="1:18" x14ac:dyDescent="0.3">
      <c r="A488" s="738" t="s">
        <v>3733</v>
      </c>
      <c r="B488" s="739"/>
      <c r="C488" s="739"/>
      <c r="D488" s="739"/>
      <c r="E488" s="739"/>
      <c r="F488" s="739"/>
      <c r="G488" s="739"/>
      <c r="H488" s="739"/>
      <c r="I488" s="739"/>
      <c r="J488" s="739"/>
      <c r="K488" s="739"/>
      <c r="L488" s="739"/>
      <c r="M488" s="740"/>
      <c r="N488" s="738" t="s">
        <v>3734</v>
      </c>
      <c r="O488" s="740"/>
      <c r="R488" s="1">
        <f>IF(AND(A489="",N489=""),0,13)</f>
        <v>0</v>
      </c>
    </row>
    <row r="489" spans="1:18" x14ac:dyDescent="0.25">
      <c r="A489" s="733" t="str">
        <f>IF(OR('521A_entry'!L194="",'521A_entry'!L194=0),"",'521A_entry'!L194)</f>
        <v/>
      </c>
      <c r="B489" s="734"/>
      <c r="C489" s="734"/>
      <c r="D489" s="734"/>
      <c r="E489" s="734"/>
      <c r="F489" s="734"/>
      <c r="G489" s="734"/>
      <c r="H489" s="734"/>
      <c r="I489" s="734"/>
      <c r="J489" s="734"/>
      <c r="K489" s="734"/>
      <c r="L489" s="734"/>
      <c r="M489" s="735"/>
      <c r="N489" s="731" t="str">
        <f>IF(OR('521A_entry'!M194="",'521A_entry'!M194=0),"",'521A_entry'!M194)</f>
        <v/>
      </c>
      <c r="O489" s="736"/>
    </row>
    <row r="490" spans="1:18" x14ac:dyDescent="0.25">
      <c r="A490" s="733" t="str">
        <f>IF(OR('521A_entry'!L195="",'521A_entry'!L195=0),"",'521A_entry'!L195)</f>
        <v/>
      </c>
      <c r="B490" s="734"/>
      <c r="C490" s="734"/>
      <c r="D490" s="734"/>
      <c r="E490" s="734"/>
      <c r="F490" s="734"/>
      <c r="G490" s="734"/>
      <c r="H490" s="734"/>
      <c r="I490" s="734"/>
      <c r="J490" s="734"/>
      <c r="K490" s="734"/>
      <c r="L490" s="734"/>
      <c r="M490" s="735"/>
      <c r="N490" s="731" t="str">
        <f>IF(OR('521A_entry'!M195="",'521A_entry'!M195=0),"",'521A_entry'!M195)</f>
        <v/>
      </c>
      <c r="O490" s="736"/>
    </row>
    <row r="491" spans="1:18" x14ac:dyDescent="0.25">
      <c r="A491" s="733" t="str">
        <f>IF(OR('521A_entry'!L196="",'521A_entry'!L196=0),"",'521A_entry'!L196)</f>
        <v/>
      </c>
      <c r="B491" s="734"/>
      <c r="C491" s="734"/>
      <c r="D491" s="734"/>
      <c r="E491" s="734"/>
      <c r="F491" s="734"/>
      <c r="G491" s="734"/>
      <c r="H491" s="734"/>
      <c r="I491" s="734"/>
      <c r="J491" s="734"/>
      <c r="K491" s="734"/>
      <c r="L491" s="734"/>
      <c r="M491" s="735"/>
      <c r="N491" s="731" t="str">
        <f>IF(OR('521A_entry'!M196="",'521A_entry'!M196=0),"",'521A_entry'!M196)</f>
        <v/>
      </c>
      <c r="O491" s="736"/>
    </row>
    <row r="492" spans="1:18" x14ac:dyDescent="0.25">
      <c r="A492" s="733" t="str">
        <f>IF(OR('521A_entry'!L197="",'521A_entry'!L197=0),"",'521A_entry'!L197)</f>
        <v/>
      </c>
      <c r="B492" s="734"/>
      <c r="C492" s="734"/>
      <c r="D492" s="734"/>
      <c r="E492" s="734"/>
      <c r="F492" s="734"/>
      <c r="G492" s="734"/>
      <c r="H492" s="734"/>
      <c r="I492" s="734"/>
      <c r="J492" s="734"/>
      <c r="K492" s="734"/>
      <c r="L492" s="734"/>
      <c r="M492" s="735"/>
      <c r="N492" s="731" t="str">
        <f>IF(OR('521A_entry'!M197="",'521A_entry'!M197=0),"",'521A_entry'!M197)</f>
        <v/>
      </c>
      <c r="O492" s="736"/>
    </row>
    <row r="493" spans="1:18" x14ac:dyDescent="0.25">
      <c r="A493" s="733" t="str">
        <f>IF(OR('521A_entry'!L198="",'521A_entry'!L198=0),"",'521A_entry'!L198)</f>
        <v/>
      </c>
      <c r="B493" s="734"/>
      <c r="C493" s="734"/>
      <c r="D493" s="734"/>
      <c r="E493" s="734"/>
      <c r="F493" s="734"/>
      <c r="G493" s="734"/>
      <c r="H493" s="734"/>
      <c r="I493" s="734"/>
      <c r="J493" s="734"/>
      <c r="K493" s="734"/>
      <c r="L493" s="734"/>
      <c r="M493" s="735"/>
      <c r="N493" s="731" t="str">
        <f>IF(OR('521A_entry'!M198="",'521A_entry'!M198=0),"",'521A_entry'!M198)</f>
        <v/>
      </c>
      <c r="O493" s="736"/>
    </row>
    <row r="494" spans="1:18" x14ac:dyDescent="0.25">
      <c r="A494" s="745" t="s">
        <v>3735</v>
      </c>
      <c r="B494" s="729"/>
      <c r="C494" s="729"/>
      <c r="D494" s="729"/>
      <c r="E494" s="729"/>
      <c r="F494" s="729"/>
      <c r="G494" s="729"/>
      <c r="H494" s="729"/>
      <c r="I494" s="729"/>
      <c r="J494" s="729"/>
      <c r="K494" s="729"/>
      <c r="L494" s="729"/>
      <c r="M494" s="730"/>
      <c r="N494" s="731">
        <f>$N$49</f>
        <v>0</v>
      </c>
      <c r="O494" s="732"/>
    </row>
    <row r="495" spans="1:18" x14ac:dyDescent="0.3">
      <c r="A495" s="737" t="s">
        <v>3757</v>
      </c>
      <c r="B495" s="737"/>
      <c r="C495" s="737"/>
      <c r="D495" s="737"/>
      <c r="E495" s="737"/>
      <c r="F495" s="737"/>
      <c r="G495" s="624"/>
      <c r="H495" s="624"/>
      <c r="I495" s="624"/>
      <c r="J495" s="624"/>
      <c r="K495" s="624"/>
      <c r="L495" s="624"/>
      <c r="M495" s="624"/>
      <c r="N495" s="624"/>
      <c r="O495" s="624"/>
    </row>
    <row r="496" spans="1:18" ht="30" x14ac:dyDescent="0.3">
      <c r="A496" s="738" t="s">
        <v>3736</v>
      </c>
      <c r="B496" s="746"/>
      <c r="C496" s="746"/>
      <c r="D496" s="746"/>
      <c r="E496" s="746"/>
      <c r="F496" s="746"/>
      <c r="G496" s="730"/>
      <c r="H496" s="747" t="s">
        <v>3099</v>
      </c>
      <c r="I496" s="748"/>
      <c r="J496" s="326" t="s">
        <v>3737</v>
      </c>
      <c r="K496" s="35" t="s">
        <v>3100</v>
      </c>
      <c r="L496" s="728" t="s">
        <v>3101</v>
      </c>
      <c r="M496" s="730"/>
      <c r="N496" s="738" t="s">
        <v>3738</v>
      </c>
      <c r="O496" s="730"/>
    </row>
    <row r="497" spans="1:15" x14ac:dyDescent="0.25">
      <c r="A497" s="733"/>
      <c r="B497" s="734"/>
      <c r="C497" s="734"/>
      <c r="D497" s="734"/>
      <c r="E497" s="734"/>
      <c r="F497" s="734"/>
      <c r="G497" s="735"/>
      <c r="H497" s="741"/>
      <c r="I497" s="742"/>
      <c r="J497" s="316"/>
      <c r="K497" s="145"/>
      <c r="L497" s="743"/>
      <c r="M497" s="744"/>
      <c r="N497" s="731"/>
      <c r="O497" s="736"/>
    </row>
    <row r="498" spans="1:15" x14ac:dyDescent="0.25">
      <c r="A498" s="733"/>
      <c r="B498" s="734"/>
      <c r="C498" s="734"/>
      <c r="D498" s="734"/>
      <c r="E498" s="734"/>
      <c r="F498" s="734"/>
      <c r="G498" s="735"/>
      <c r="H498" s="741"/>
      <c r="I498" s="742"/>
      <c r="J498" s="316"/>
      <c r="K498" s="145"/>
      <c r="L498" s="743"/>
      <c r="M498" s="744"/>
      <c r="N498" s="731"/>
      <c r="O498" s="736"/>
    </row>
    <row r="499" spans="1:15" x14ac:dyDescent="0.25">
      <c r="A499" s="733"/>
      <c r="B499" s="734"/>
      <c r="C499" s="734"/>
      <c r="D499" s="734"/>
      <c r="E499" s="734"/>
      <c r="F499" s="734"/>
      <c r="G499" s="735"/>
      <c r="H499" s="741"/>
      <c r="I499" s="742"/>
      <c r="J499" s="316"/>
      <c r="K499" s="145"/>
      <c r="L499" s="743"/>
      <c r="M499" s="744"/>
      <c r="N499" s="731"/>
      <c r="O499" s="736"/>
    </row>
    <row r="500" spans="1:15" x14ac:dyDescent="0.25">
      <c r="A500" s="733"/>
      <c r="B500" s="734"/>
      <c r="C500" s="734"/>
      <c r="D500" s="734"/>
      <c r="E500" s="734"/>
      <c r="F500" s="734"/>
      <c r="G500" s="735"/>
      <c r="H500" s="741"/>
      <c r="I500" s="742"/>
      <c r="J500" s="316"/>
      <c r="K500" s="145"/>
      <c r="L500" s="743"/>
      <c r="M500" s="744"/>
      <c r="N500" s="731"/>
      <c r="O500" s="736"/>
    </row>
    <row r="501" spans="1:15" x14ac:dyDescent="0.25">
      <c r="A501" s="733"/>
      <c r="B501" s="734"/>
      <c r="C501" s="734"/>
      <c r="D501" s="734"/>
      <c r="E501" s="734"/>
      <c r="F501" s="734"/>
      <c r="G501" s="735"/>
      <c r="H501" s="741"/>
      <c r="I501" s="742"/>
      <c r="J501" s="316"/>
      <c r="K501" s="145"/>
      <c r="L501" s="743"/>
      <c r="M501" s="744"/>
      <c r="N501" s="731"/>
      <c r="O501" s="736"/>
    </row>
    <row r="502" spans="1:15" x14ac:dyDescent="0.25">
      <c r="A502" s="733"/>
      <c r="B502" s="734"/>
      <c r="C502" s="734"/>
      <c r="D502" s="734"/>
      <c r="E502" s="734"/>
      <c r="F502" s="734"/>
      <c r="G502" s="735"/>
      <c r="H502" s="741"/>
      <c r="I502" s="742"/>
      <c r="J502" s="316"/>
      <c r="K502" s="145"/>
      <c r="L502" s="743"/>
      <c r="M502" s="744"/>
      <c r="N502" s="731"/>
      <c r="O502" s="736"/>
    </row>
    <row r="503" spans="1:15" x14ac:dyDescent="0.25">
      <c r="A503" s="733"/>
      <c r="B503" s="734"/>
      <c r="C503" s="734"/>
      <c r="D503" s="734"/>
      <c r="E503" s="734"/>
      <c r="F503" s="734"/>
      <c r="G503" s="735"/>
      <c r="H503" s="741"/>
      <c r="I503" s="742"/>
      <c r="J503" s="316"/>
      <c r="K503" s="145"/>
      <c r="L503" s="743"/>
      <c r="M503" s="744"/>
      <c r="N503" s="731"/>
      <c r="O503" s="736"/>
    </row>
    <row r="504" spans="1:15" x14ac:dyDescent="0.25">
      <c r="A504" s="733"/>
      <c r="B504" s="734"/>
      <c r="C504" s="734"/>
      <c r="D504" s="734"/>
      <c r="E504" s="734"/>
      <c r="F504" s="734"/>
      <c r="G504" s="735"/>
      <c r="H504" s="741"/>
      <c r="I504" s="742"/>
      <c r="J504" s="316"/>
      <c r="K504" s="145"/>
      <c r="L504" s="743"/>
      <c r="M504" s="744"/>
      <c r="N504" s="731"/>
      <c r="O504" s="736"/>
    </row>
    <row r="505" spans="1:15" x14ac:dyDescent="0.25">
      <c r="A505" s="733"/>
      <c r="B505" s="734"/>
      <c r="C505" s="734"/>
      <c r="D505" s="734"/>
      <c r="E505" s="734"/>
      <c r="F505" s="734"/>
      <c r="G505" s="735"/>
      <c r="H505" s="741"/>
      <c r="I505" s="742"/>
      <c r="J505" s="316"/>
      <c r="K505" s="145"/>
      <c r="L505" s="743"/>
      <c r="M505" s="744"/>
      <c r="N505" s="731"/>
      <c r="O505" s="736"/>
    </row>
    <row r="506" spans="1:15" x14ac:dyDescent="0.25">
      <c r="A506" s="733"/>
      <c r="B506" s="734"/>
      <c r="C506" s="734"/>
      <c r="D506" s="734"/>
      <c r="E506" s="734"/>
      <c r="F506" s="734"/>
      <c r="G506" s="735"/>
      <c r="H506" s="741"/>
      <c r="I506" s="742"/>
      <c r="J506" s="316"/>
      <c r="K506" s="145"/>
      <c r="L506" s="743"/>
      <c r="M506" s="744"/>
      <c r="N506" s="731"/>
      <c r="O506" s="736"/>
    </row>
    <row r="507" spans="1:15" x14ac:dyDescent="0.25">
      <c r="A507" s="733"/>
      <c r="B507" s="734"/>
      <c r="C507" s="734"/>
      <c r="D507" s="734"/>
      <c r="E507" s="734"/>
      <c r="F507" s="734"/>
      <c r="G507" s="735"/>
      <c r="H507" s="741"/>
      <c r="I507" s="742"/>
      <c r="J507" s="316"/>
      <c r="K507" s="145"/>
      <c r="L507" s="743"/>
      <c r="M507" s="744"/>
      <c r="N507" s="731"/>
      <c r="O507" s="736"/>
    </row>
    <row r="508" spans="1:15" x14ac:dyDescent="0.25">
      <c r="A508" s="733"/>
      <c r="B508" s="734"/>
      <c r="C508" s="734"/>
      <c r="D508" s="734"/>
      <c r="E508" s="734"/>
      <c r="F508" s="734"/>
      <c r="G508" s="735"/>
      <c r="H508" s="741"/>
      <c r="I508" s="742"/>
      <c r="J508" s="316"/>
      <c r="K508" s="145"/>
      <c r="L508" s="743"/>
      <c r="M508" s="744"/>
      <c r="N508" s="731"/>
      <c r="O508" s="736"/>
    </row>
    <row r="509" spans="1:15" x14ac:dyDescent="0.25">
      <c r="A509" s="733"/>
      <c r="B509" s="734"/>
      <c r="C509" s="734"/>
      <c r="D509" s="734"/>
      <c r="E509" s="734"/>
      <c r="F509" s="734"/>
      <c r="G509" s="735"/>
      <c r="H509" s="741"/>
      <c r="I509" s="742"/>
      <c r="J509" s="316"/>
      <c r="K509" s="145"/>
      <c r="L509" s="743"/>
      <c r="M509" s="744"/>
      <c r="N509" s="731"/>
      <c r="O509" s="736"/>
    </row>
    <row r="510" spans="1:15" x14ac:dyDescent="0.25">
      <c r="A510" s="733"/>
      <c r="B510" s="734"/>
      <c r="C510" s="734"/>
      <c r="D510" s="734"/>
      <c r="E510" s="734"/>
      <c r="F510" s="734"/>
      <c r="G510" s="735"/>
      <c r="H510" s="741"/>
      <c r="I510" s="742"/>
      <c r="J510" s="316"/>
      <c r="K510" s="145"/>
      <c r="L510" s="743"/>
      <c r="M510" s="744"/>
      <c r="N510" s="731"/>
      <c r="O510" s="736"/>
    </row>
    <row r="511" spans="1:15" x14ac:dyDescent="0.25">
      <c r="A511" s="733"/>
      <c r="B511" s="734"/>
      <c r="C511" s="734"/>
      <c r="D511" s="734"/>
      <c r="E511" s="734"/>
      <c r="F511" s="734"/>
      <c r="G511" s="735"/>
      <c r="H511" s="741"/>
      <c r="I511" s="742"/>
      <c r="J511" s="316"/>
      <c r="K511" s="145"/>
      <c r="L511" s="743"/>
      <c r="M511" s="744"/>
      <c r="N511" s="731"/>
      <c r="O511" s="736"/>
    </row>
    <row r="512" spans="1:15" x14ac:dyDescent="0.25">
      <c r="A512" s="733"/>
      <c r="B512" s="734"/>
      <c r="C512" s="734"/>
      <c r="D512" s="734"/>
      <c r="E512" s="734"/>
      <c r="F512" s="734"/>
      <c r="G512" s="735"/>
      <c r="H512" s="741"/>
      <c r="I512" s="742"/>
      <c r="J512" s="316"/>
      <c r="K512" s="145"/>
      <c r="L512" s="743"/>
      <c r="M512" s="744"/>
      <c r="N512" s="731"/>
      <c r="O512" s="736"/>
    </row>
    <row r="513" spans="1:18" x14ac:dyDescent="0.25">
      <c r="A513" s="733"/>
      <c r="B513" s="734"/>
      <c r="C513" s="734"/>
      <c r="D513" s="734"/>
      <c r="E513" s="734"/>
      <c r="F513" s="734"/>
      <c r="G513" s="735"/>
      <c r="H513" s="741"/>
      <c r="I513" s="742"/>
      <c r="J513" s="316"/>
      <c r="K513" s="145"/>
      <c r="L513" s="743"/>
      <c r="M513" s="744"/>
      <c r="N513" s="731"/>
      <c r="O513" s="736"/>
    </row>
    <row r="514" spans="1:18" x14ac:dyDescent="0.25">
      <c r="A514" s="733"/>
      <c r="B514" s="734"/>
      <c r="C514" s="734"/>
      <c r="D514" s="734"/>
      <c r="E514" s="734"/>
      <c r="F514" s="734"/>
      <c r="G514" s="735"/>
      <c r="H514" s="741"/>
      <c r="I514" s="742"/>
      <c r="J514" s="316"/>
      <c r="K514" s="145"/>
      <c r="L514" s="743"/>
      <c r="M514" s="744"/>
      <c r="N514" s="731"/>
      <c r="O514" s="736"/>
    </row>
    <row r="515" spans="1:18" x14ac:dyDescent="0.25">
      <c r="A515" s="733"/>
      <c r="B515" s="734"/>
      <c r="C515" s="734"/>
      <c r="D515" s="734"/>
      <c r="E515" s="734"/>
      <c r="F515" s="734"/>
      <c r="G515" s="735"/>
      <c r="H515" s="741"/>
      <c r="I515" s="742"/>
      <c r="J515" s="316"/>
      <c r="K515" s="145"/>
      <c r="L515" s="743"/>
      <c r="M515" s="744"/>
      <c r="N515" s="731"/>
      <c r="O515" s="736"/>
    </row>
    <row r="516" spans="1:18" x14ac:dyDescent="0.25">
      <c r="A516" s="733"/>
      <c r="B516" s="734"/>
      <c r="C516" s="734"/>
      <c r="D516" s="734"/>
      <c r="E516" s="734"/>
      <c r="F516" s="734"/>
      <c r="G516" s="735"/>
      <c r="H516" s="741"/>
      <c r="I516" s="742"/>
      <c r="J516" s="316"/>
      <c r="K516" s="145"/>
      <c r="L516" s="743"/>
      <c r="M516" s="744"/>
      <c r="N516" s="731"/>
      <c r="O516" s="736"/>
    </row>
    <row r="517" spans="1:18" x14ac:dyDescent="0.25">
      <c r="A517" s="733"/>
      <c r="B517" s="734"/>
      <c r="C517" s="734"/>
      <c r="D517" s="734"/>
      <c r="E517" s="734"/>
      <c r="F517" s="734"/>
      <c r="G517" s="735"/>
      <c r="H517" s="741"/>
      <c r="I517" s="742"/>
      <c r="J517" s="316"/>
      <c r="K517" s="145"/>
      <c r="L517" s="743"/>
      <c r="M517" s="744"/>
      <c r="N517" s="731"/>
      <c r="O517" s="736"/>
    </row>
    <row r="518" spans="1:18" x14ac:dyDescent="0.25">
      <c r="A518" s="733"/>
      <c r="B518" s="734"/>
      <c r="C518" s="734"/>
      <c r="D518" s="734"/>
      <c r="E518" s="734"/>
      <c r="F518" s="734"/>
      <c r="G518" s="735"/>
      <c r="H518" s="741"/>
      <c r="I518" s="742"/>
      <c r="J518" s="316"/>
      <c r="K518" s="145"/>
      <c r="L518" s="743"/>
      <c r="M518" s="744"/>
      <c r="N518" s="731"/>
      <c r="O518" s="736"/>
    </row>
    <row r="519" spans="1:18" x14ac:dyDescent="0.25">
      <c r="A519" s="733"/>
      <c r="B519" s="734"/>
      <c r="C519" s="734"/>
      <c r="D519" s="734"/>
      <c r="E519" s="734"/>
      <c r="F519" s="734"/>
      <c r="G519" s="735"/>
      <c r="H519" s="741"/>
      <c r="I519" s="742"/>
      <c r="J519" s="316"/>
      <c r="K519" s="145"/>
      <c r="L519" s="743"/>
      <c r="M519" s="744"/>
      <c r="N519" s="731"/>
      <c r="O519" s="736"/>
    </row>
    <row r="520" spans="1:18" x14ac:dyDescent="0.25">
      <c r="A520" s="728" t="s">
        <v>3102</v>
      </c>
      <c r="B520" s="729"/>
      <c r="C520" s="729"/>
      <c r="D520" s="729"/>
      <c r="E520" s="729"/>
      <c r="F520" s="729"/>
      <c r="G520" s="729"/>
      <c r="H520" s="729"/>
      <c r="I520" s="729"/>
      <c r="J520" s="729"/>
      <c r="K520" s="729"/>
      <c r="L520" s="729"/>
      <c r="M520" s="730"/>
      <c r="N520" s="731">
        <f>$N$75</f>
        <v>0</v>
      </c>
      <c r="O520" s="732"/>
    </row>
    <row r="521" spans="1:18" x14ac:dyDescent="0.3">
      <c r="A521" s="737" t="s">
        <v>3758</v>
      </c>
      <c r="B521" s="737"/>
      <c r="C521" s="737"/>
      <c r="D521" s="737"/>
      <c r="E521" s="737"/>
      <c r="F521" s="737"/>
      <c r="G521" s="624"/>
      <c r="H521" s="624"/>
      <c r="I521" s="624"/>
      <c r="J521" s="624"/>
      <c r="K521" s="624"/>
      <c r="L521" s="624"/>
      <c r="M521" s="624"/>
      <c r="N521" s="624"/>
      <c r="O521" s="624"/>
    </row>
    <row r="522" spans="1:18" x14ac:dyDescent="0.3">
      <c r="A522" s="738" t="s">
        <v>3739</v>
      </c>
      <c r="B522" s="739"/>
      <c r="C522" s="739"/>
      <c r="D522" s="739"/>
      <c r="E522" s="739"/>
      <c r="F522" s="739"/>
      <c r="G522" s="739"/>
      <c r="H522" s="739"/>
      <c r="I522" s="739"/>
      <c r="J522" s="739"/>
      <c r="K522" s="739"/>
      <c r="L522" s="739"/>
      <c r="M522" s="740"/>
      <c r="N522" s="738" t="s">
        <v>3740</v>
      </c>
      <c r="O522" s="740"/>
      <c r="R522" s="1">
        <f>IF(AND(A523="",N523=""),0,13)</f>
        <v>0</v>
      </c>
    </row>
    <row r="523" spans="1:18" x14ac:dyDescent="0.25">
      <c r="A523" s="733" t="str">
        <f>IF(OR('521A_entry'!Q221="",'521A_entry'!Q221=0),"",'521A_entry'!Q221)</f>
        <v/>
      </c>
      <c r="B523" s="734"/>
      <c r="C523" s="734"/>
      <c r="D523" s="734"/>
      <c r="E523" s="734"/>
      <c r="F523" s="734"/>
      <c r="G523" s="734"/>
      <c r="H523" s="734"/>
      <c r="I523" s="734"/>
      <c r="J523" s="734"/>
      <c r="K523" s="734"/>
      <c r="L523" s="734"/>
      <c r="M523" s="735"/>
      <c r="N523" s="731" t="str">
        <f>IF(OR('521A_entry'!R221="",'521A_entry'!R221=0),"",'521A_entry'!R221)</f>
        <v/>
      </c>
      <c r="O523" s="736"/>
    </row>
    <row r="524" spans="1:18" x14ac:dyDescent="0.25">
      <c r="A524" s="733" t="str">
        <f>IF(OR('521A_entry'!Q222="",'521A_entry'!Q222=0),"",'521A_entry'!Q222)</f>
        <v/>
      </c>
      <c r="B524" s="734"/>
      <c r="C524" s="734"/>
      <c r="D524" s="734"/>
      <c r="E524" s="734"/>
      <c r="F524" s="734"/>
      <c r="G524" s="734"/>
      <c r="H524" s="734"/>
      <c r="I524" s="734"/>
      <c r="J524" s="734"/>
      <c r="K524" s="734"/>
      <c r="L524" s="734"/>
      <c r="M524" s="735"/>
      <c r="N524" s="731" t="str">
        <f>IF(OR('521A_entry'!R222="",'521A_entry'!R222=0),"",'521A_entry'!R222)</f>
        <v/>
      </c>
      <c r="O524" s="736"/>
    </row>
    <row r="525" spans="1:18" x14ac:dyDescent="0.25">
      <c r="A525" s="733" t="str">
        <f>IF(OR('521A_entry'!Q223="",'521A_entry'!Q223=0),"",'521A_entry'!Q223)</f>
        <v/>
      </c>
      <c r="B525" s="734"/>
      <c r="C525" s="734"/>
      <c r="D525" s="734"/>
      <c r="E525" s="734"/>
      <c r="F525" s="734"/>
      <c r="G525" s="734"/>
      <c r="H525" s="734"/>
      <c r="I525" s="734"/>
      <c r="J525" s="734"/>
      <c r="K525" s="734"/>
      <c r="L525" s="734"/>
      <c r="M525" s="735"/>
      <c r="N525" s="731" t="str">
        <f>IF(OR('521A_entry'!R223="",'521A_entry'!R223=0),"",'521A_entry'!R223)</f>
        <v/>
      </c>
      <c r="O525" s="736"/>
    </row>
    <row r="526" spans="1:18" x14ac:dyDescent="0.25">
      <c r="A526" s="733" t="str">
        <f>IF(OR('521A_entry'!Q224="",'521A_entry'!Q224=0),"",'521A_entry'!Q224)</f>
        <v/>
      </c>
      <c r="B526" s="734"/>
      <c r="C526" s="734"/>
      <c r="D526" s="734"/>
      <c r="E526" s="734"/>
      <c r="F526" s="734"/>
      <c r="G526" s="734"/>
      <c r="H526" s="734"/>
      <c r="I526" s="734"/>
      <c r="J526" s="734"/>
      <c r="K526" s="734"/>
      <c r="L526" s="734"/>
      <c r="M526" s="735"/>
      <c r="N526" s="731" t="str">
        <f>IF(OR('521A_entry'!R224="",'521A_entry'!R224=0),"",'521A_entry'!R224)</f>
        <v/>
      </c>
      <c r="O526" s="736"/>
    </row>
    <row r="527" spans="1:18" x14ac:dyDescent="0.25">
      <c r="A527" s="733" t="str">
        <f>IF(OR('521A_entry'!Q225="",'521A_entry'!Q225=0),"",'521A_entry'!Q225)</f>
        <v/>
      </c>
      <c r="B527" s="734"/>
      <c r="C527" s="734"/>
      <c r="D527" s="734"/>
      <c r="E527" s="734"/>
      <c r="F527" s="734"/>
      <c r="G527" s="734"/>
      <c r="H527" s="734"/>
      <c r="I527" s="734"/>
      <c r="J527" s="734"/>
      <c r="K527" s="734"/>
      <c r="L527" s="734"/>
      <c r="M527" s="735"/>
      <c r="N527" s="731" t="str">
        <f>IF(OR('521A_entry'!R225="",'521A_entry'!R225=0),"",'521A_entry'!R225)</f>
        <v/>
      </c>
      <c r="O527" s="736"/>
    </row>
    <row r="528" spans="1:18" x14ac:dyDescent="0.25">
      <c r="A528" s="733" t="str">
        <f>IF(OR('521A_entry'!Q226="",'521A_entry'!Q226=0),"",'521A_entry'!Q226)</f>
        <v/>
      </c>
      <c r="B528" s="734"/>
      <c r="C528" s="734"/>
      <c r="D528" s="734"/>
      <c r="E528" s="734"/>
      <c r="F528" s="734"/>
      <c r="G528" s="734"/>
      <c r="H528" s="734"/>
      <c r="I528" s="734"/>
      <c r="J528" s="734"/>
      <c r="K528" s="734"/>
      <c r="L528" s="734"/>
      <c r="M528" s="735"/>
      <c r="N528" s="731" t="str">
        <f>IF(OR('521A_entry'!R226="",'521A_entry'!R226=0),"",'521A_entry'!R226)</f>
        <v/>
      </c>
      <c r="O528" s="736"/>
    </row>
    <row r="529" spans="1:18" x14ac:dyDescent="0.25">
      <c r="A529" s="733" t="str">
        <f>IF(OR('521A_entry'!Q227="",'521A_entry'!Q227=0),"",'521A_entry'!Q227)</f>
        <v/>
      </c>
      <c r="B529" s="734"/>
      <c r="C529" s="734"/>
      <c r="D529" s="734"/>
      <c r="E529" s="734"/>
      <c r="F529" s="734"/>
      <c r="G529" s="734"/>
      <c r="H529" s="734"/>
      <c r="I529" s="734"/>
      <c r="J529" s="734"/>
      <c r="K529" s="734"/>
      <c r="L529" s="734"/>
      <c r="M529" s="735"/>
      <c r="N529" s="731" t="str">
        <f>IF(OR('521A_entry'!R227="",'521A_entry'!R227=0),"",'521A_entry'!R227)</f>
        <v/>
      </c>
      <c r="O529" s="736"/>
    </row>
    <row r="530" spans="1:18" x14ac:dyDescent="0.25">
      <c r="A530" s="733" t="str">
        <f>IF(OR('521A_entry'!Q228="",'521A_entry'!Q228=0),"",'521A_entry'!Q228)</f>
        <v/>
      </c>
      <c r="B530" s="734"/>
      <c r="C530" s="734"/>
      <c r="D530" s="734"/>
      <c r="E530" s="734"/>
      <c r="F530" s="734"/>
      <c r="G530" s="734"/>
      <c r="H530" s="734"/>
      <c r="I530" s="734"/>
      <c r="J530" s="734"/>
      <c r="K530" s="734"/>
      <c r="L530" s="734"/>
      <c r="M530" s="735"/>
      <c r="N530" s="731" t="str">
        <f>IF(OR('521A_entry'!R228="",'521A_entry'!R228=0),"",'521A_entry'!R228)</f>
        <v/>
      </c>
      <c r="O530" s="736"/>
    </row>
    <row r="531" spans="1:18" x14ac:dyDescent="0.25">
      <c r="A531" s="728" t="s">
        <v>3103</v>
      </c>
      <c r="B531" s="729"/>
      <c r="C531" s="729"/>
      <c r="D531" s="729"/>
      <c r="E531" s="729"/>
      <c r="F531" s="729"/>
      <c r="G531" s="729"/>
      <c r="H531" s="729"/>
      <c r="I531" s="729"/>
      <c r="J531" s="729"/>
      <c r="K531" s="729"/>
      <c r="L531" s="729"/>
      <c r="M531" s="730"/>
      <c r="N531" s="731">
        <f>$N$86</f>
        <v>0</v>
      </c>
      <c r="O531" s="732"/>
    </row>
    <row r="532" spans="1:18" ht="13.2" customHeight="1" x14ac:dyDescent="0.25">
      <c r="A532" s="759" t="s">
        <v>3773</v>
      </c>
      <c r="B532" s="760"/>
      <c r="C532" s="760"/>
      <c r="D532" s="760"/>
      <c r="E532" s="761"/>
      <c r="F532" s="749" t="s">
        <v>3732</v>
      </c>
      <c r="G532" s="750"/>
      <c r="H532" s="750"/>
      <c r="I532" s="750"/>
      <c r="J532" s="750"/>
      <c r="K532" s="750"/>
      <c r="L532" s="750"/>
      <c r="M532" s="751"/>
      <c r="N532" s="752" t="s">
        <v>3719</v>
      </c>
      <c r="O532" s="753"/>
    </row>
    <row r="533" spans="1:18" x14ac:dyDescent="0.25">
      <c r="A533" s="754" t="str">
        <f>"Page 14 of "&amp;$R$3</f>
        <v>Page 14 of 4</v>
      </c>
      <c r="B533" s="755"/>
      <c r="C533" s="755"/>
      <c r="D533" s="755"/>
      <c r="E533" s="756"/>
      <c r="F533" s="754" t="str">
        <f>IF(K428="","",K428)</f>
        <v/>
      </c>
      <c r="G533" s="755"/>
      <c r="H533" s="755"/>
      <c r="I533" s="755"/>
      <c r="J533" s="755"/>
      <c r="K533" s="755"/>
      <c r="L533" s="755"/>
      <c r="M533" s="756"/>
      <c r="N533" s="757"/>
      <c r="O533" s="758"/>
    </row>
    <row r="534" spans="1:18" x14ac:dyDescent="0.3">
      <c r="A534" s="737" t="s">
        <v>3768</v>
      </c>
      <c r="B534" s="737"/>
      <c r="C534" s="737"/>
      <c r="D534" s="737"/>
      <c r="E534" s="737"/>
      <c r="F534" s="737"/>
      <c r="G534" s="624"/>
      <c r="H534" s="624"/>
      <c r="I534" s="624"/>
      <c r="J534" s="624"/>
      <c r="K534" s="624"/>
      <c r="L534" s="624"/>
      <c r="M534" s="624"/>
      <c r="N534" s="624"/>
      <c r="O534" s="624"/>
    </row>
    <row r="535" spans="1:18" ht="13.2" customHeight="1" x14ac:dyDescent="0.3">
      <c r="A535" s="738" t="s">
        <v>3733</v>
      </c>
      <c r="B535" s="739"/>
      <c r="C535" s="739"/>
      <c r="D535" s="739"/>
      <c r="E535" s="739"/>
      <c r="F535" s="739"/>
      <c r="G535" s="739"/>
      <c r="H535" s="739"/>
      <c r="I535" s="739"/>
      <c r="J535" s="739"/>
      <c r="K535" s="739"/>
      <c r="L535" s="739"/>
      <c r="M535" s="740"/>
      <c r="N535" s="738" t="s">
        <v>3734</v>
      </c>
      <c r="O535" s="740"/>
      <c r="R535" s="1">
        <f>IF(AND(A536="",N536=""),0,14)</f>
        <v>0</v>
      </c>
    </row>
    <row r="536" spans="1:18" ht="13.2" customHeight="1" x14ac:dyDescent="0.25">
      <c r="A536" s="733" t="str">
        <f>IF(OR('521A_entry'!L199="",'521A_entry'!L199=0),"",'521A_entry'!L199)</f>
        <v/>
      </c>
      <c r="B536" s="734"/>
      <c r="C536" s="734"/>
      <c r="D536" s="734"/>
      <c r="E536" s="734"/>
      <c r="F536" s="734"/>
      <c r="G536" s="734"/>
      <c r="H536" s="734"/>
      <c r="I536" s="734"/>
      <c r="J536" s="734"/>
      <c r="K536" s="734"/>
      <c r="L536" s="734"/>
      <c r="M536" s="735"/>
      <c r="N536" s="731" t="str">
        <f>IF(OR('521A_entry'!M199="",'521A_entry'!M199=0),"",'521A_entry'!M199)</f>
        <v/>
      </c>
      <c r="O536" s="736"/>
    </row>
    <row r="537" spans="1:18" ht="13.2" customHeight="1" x14ac:dyDescent="0.25">
      <c r="A537" s="733" t="str">
        <f>IF(OR('521A_entry'!L200="",'521A_entry'!L200=0),"",'521A_entry'!L200)</f>
        <v/>
      </c>
      <c r="B537" s="734"/>
      <c r="C537" s="734"/>
      <c r="D537" s="734"/>
      <c r="E537" s="734"/>
      <c r="F537" s="734"/>
      <c r="G537" s="734"/>
      <c r="H537" s="734"/>
      <c r="I537" s="734"/>
      <c r="J537" s="734"/>
      <c r="K537" s="734"/>
      <c r="L537" s="734"/>
      <c r="M537" s="735"/>
      <c r="N537" s="731" t="str">
        <f>IF(OR('521A_entry'!M200="",'521A_entry'!M200=0),"",'521A_entry'!M200)</f>
        <v/>
      </c>
      <c r="O537" s="736"/>
    </row>
    <row r="538" spans="1:18" ht="13.2" customHeight="1" x14ac:dyDescent="0.25">
      <c r="A538" s="733" t="str">
        <f>IF(OR('521A_entry'!L201="",'521A_entry'!L201=0),"",'521A_entry'!L201)</f>
        <v/>
      </c>
      <c r="B538" s="734"/>
      <c r="C538" s="734"/>
      <c r="D538" s="734"/>
      <c r="E538" s="734"/>
      <c r="F538" s="734"/>
      <c r="G538" s="734"/>
      <c r="H538" s="734"/>
      <c r="I538" s="734"/>
      <c r="J538" s="734"/>
      <c r="K538" s="734"/>
      <c r="L538" s="734"/>
      <c r="M538" s="735"/>
      <c r="N538" s="731" t="str">
        <f>IF(OR('521A_entry'!M201="",'521A_entry'!M201=0),"",'521A_entry'!M201)</f>
        <v/>
      </c>
      <c r="O538" s="736"/>
    </row>
    <row r="539" spans="1:18" ht="13.2" customHeight="1" x14ac:dyDescent="0.25">
      <c r="A539" s="733" t="str">
        <f>IF(OR('521A_entry'!L202="",'521A_entry'!L202=0),"",'521A_entry'!L202)</f>
        <v/>
      </c>
      <c r="B539" s="734"/>
      <c r="C539" s="734"/>
      <c r="D539" s="734"/>
      <c r="E539" s="734"/>
      <c r="F539" s="734"/>
      <c r="G539" s="734"/>
      <c r="H539" s="734"/>
      <c r="I539" s="734"/>
      <c r="J539" s="734"/>
      <c r="K539" s="734"/>
      <c r="L539" s="734"/>
      <c r="M539" s="735"/>
      <c r="N539" s="731" t="str">
        <f>IF(OR('521A_entry'!M202="",'521A_entry'!M202=0),"",'521A_entry'!M202)</f>
        <v/>
      </c>
      <c r="O539" s="736"/>
    </row>
    <row r="540" spans="1:18" x14ac:dyDescent="0.25">
      <c r="A540" s="733" t="str">
        <f>IF(OR('521A_entry'!L203="",'521A_entry'!L203=0),"",'521A_entry'!L203)</f>
        <v/>
      </c>
      <c r="B540" s="734"/>
      <c r="C540" s="734"/>
      <c r="D540" s="734"/>
      <c r="E540" s="734"/>
      <c r="F540" s="734"/>
      <c r="G540" s="734"/>
      <c r="H540" s="734"/>
      <c r="I540" s="734"/>
      <c r="J540" s="734"/>
      <c r="K540" s="734"/>
      <c r="L540" s="734"/>
      <c r="M540" s="735"/>
      <c r="N540" s="731" t="str">
        <f>IF(OR('521A_entry'!M203="",'521A_entry'!M203=0),"",'521A_entry'!M203)</f>
        <v/>
      </c>
      <c r="O540" s="736"/>
    </row>
    <row r="541" spans="1:18" x14ac:dyDescent="0.25">
      <c r="A541" s="745" t="s">
        <v>3735</v>
      </c>
      <c r="B541" s="729"/>
      <c r="C541" s="729"/>
      <c r="D541" s="729"/>
      <c r="E541" s="729"/>
      <c r="F541" s="729"/>
      <c r="G541" s="729"/>
      <c r="H541" s="729"/>
      <c r="I541" s="729"/>
      <c r="J541" s="729"/>
      <c r="K541" s="729"/>
      <c r="L541" s="729"/>
      <c r="M541" s="730"/>
      <c r="N541" s="731">
        <f>$N$49</f>
        <v>0</v>
      </c>
      <c r="O541" s="732"/>
    </row>
    <row r="542" spans="1:18" x14ac:dyDescent="0.3">
      <c r="A542" s="737" t="s">
        <v>3757</v>
      </c>
      <c r="B542" s="737"/>
      <c r="C542" s="737"/>
      <c r="D542" s="737"/>
      <c r="E542" s="737"/>
      <c r="F542" s="737"/>
      <c r="G542" s="624"/>
      <c r="H542" s="624"/>
      <c r="I542" s="624"/>
      <c r="J542" s="624"/>
      <c r="K542" s="624"/>
      <c r="L542" s="624"/>
      <c r="M542" s="624"/>
      <c r="N542" s="624"/>
      <c r="O542" s="624"/>
    </row>
    <row r="543" spans="1:18" ht="30" x14ac:dyDescent="0.3">
      <c r="A543" s="738" t="s">
        <v>3736</v>
      </c>
      <c r="B543" s="746"/>
      <c r="C543" s="746"/>
      <c r="D543" s="746"/>
      <c r="E543" s="746"/>
      <c r="F543" s="746"/>
      <c r="G543" s="730"/>
      <c r="H543" s="747" t="s">
        <v>3099</v>
      </c>
      <c r="I543" s="748"/>
      <c r="J543" s="326" t="s">
        <v>3737</v>
      </c>
      <c r="K543" s="35" t="s">
        <v>3100</v>
      </c>
      <c r="L543" s="728" t="s">
        <v>3101</v>
      </c>
      <c r="M543" s="730"/>
      <c r="N543" s="738" t="s">
        <v>3738</v>
      </c>
      <c r="O543" s="730"/>
    </row>
    <row r="544" spans="1:18" x14ac:dyDescent="0.25">
      <c r="A544" s="733"/>
      <c r="B544" s="734"/>
      <c r="C544" s="734"/>
      <c r="D544" s="734"/>
      <c r="E544" s="734"/>
      <c r="F544" s="734"/>
      <c r="G544" s="735"/>
      <c r="H544" s="741"/>
      <c r="I544" s="742"/>
      <c r="J544" s="316"/>
      <c r="K544" s="145"/>
      <c r="L544" s="743"/>
      <c r="M544" s="744"/>
      <c r="N544" s="731"/>
      <c r="O544" s="736"/>
    </row>
    <row r="545" spans="1:15" x14ac:dyDescent="0.25">
      <c r="A545" s="733"/>
      <c r="B545" s="734"/>
      <c r="C545" s="734"/>
      <c r="D545" s="734"/>
      <c r="E545" s="734"/>
      <c r="F545" s="734"/>
      <c r="G545" s="735"/>
      <c r="H545" s="741"/>
      <c r="I545" s="742"/>
      <c r="J545" s="316"/>
      <c r="K545" s="145"/>
      <c r="L545" s="743"/>
      <c r="M545" s="744"/>
      <c r="N545" s="731"/>
      <c r="O545" s="736"/>
    </row>
    <row r="546" spans="1:15" x14ac:dyDescent="0.25">
      <c r="A546" s="733"/>
      <c r="B546" s="734"/>
      <c r="C546" s="734"/>
      <c r="D546" s="734"/>
      <c r="E546" s="734"/>
      <c r="F546" s="734"/>
      <c r="G546" s="735"/>
      <c r="H546" s="741"/>
      <c r="I546" s="742"/>
      <c r="J546" s="316"/>
      <c r="K546" s="145"/>
      <c r="L546" s="743"/>
      <c r="M546" s="744"/>
      <c r="N546" s="731"/>
      <c r="O546" s="736"/>
    </row>
    <row r="547" spans="1:15" x14ac:dyDescent="0.25">
      <c r="A547" s="733"/>
      <c r="B547" s="734"/>
      <c r="C547" s="734"/>
      <c r="D547" s="734"/>
      <c r="E547" s="734"/>
      <c r="F547" s="734"/>
      <c r="G547" s="735"/>
      <c r="H547" s="741"/>
      <c r="I547" s="742"/>
      <c r="J547" s="316"/>
      <c r="K547" s="145"/>
      <c r="L547" s="743"/>
      <c r="M547" s="744"/>
      <c r="N547" s="731"/>
      <c r="O547" s="736"/>
    </row>
    <row r="548" spans="1:15" x14ac:dyDescent="0.25">
      <c r="A548" s="733"/>
      <c r="B548" s="734"/>
      <c r="C548" s="734"/>
      <c r="D548" s="734"/>
      <c r="E548" s="734"/>
      <c r="F548" s="734"/>
      <c r="G548" s="735"/>
      <c r="H548" s="741"/>
      <c r="I548" s="742"/>
      <c r="J548" s="316"/>
      <c r="K548" s="145"/>
      <c r="L548" s="743"/>
      <c r="M548" s="744"/>
      <c r="N548" s="731"/>
      <c r="O548" s="736"/>
    </row>
    <row r="549" spans="1:15" x14ac:dyDescent="0.25">
      <c r="A549" s="733"/>
      <c r="B549" s="734"/>
      <c r="C549" s="734"/>
      <c r="D549" s="734"/>
      <c r="E549" s="734"/>
      <c r="F549" s="734"/>
      <c r="G549" s="735"/>
      <c r="H549" s="741"/>
      <c r="I549" s="742"/>
      <c r="J549" s="316"/>
      <c r="K549" s="145"/>
      <c r="L549" s="743"/>
      <c r="M549" s="744"/>
      <c r="N549" s="731"/>
      <c r="O549" s="736"/>
    </row>
    <row r="550" spans="1:15" x14ac:dyDescent="0.25">
      <c r="A550" s="733"/>
      <c r="B550" s="734"/>
      <c r="C550" s="734"/>
      <c r="D550" s="734"/>
      <c r="E550" s="734"/>
      <c r="F550" s="734"/>
      <c r="G550" s="735"/>
      <c r="H550" s="741"/>
      <c r="I550" s="742"/>
      <c r="J550" s="316"/>
      <c r="K550" s="145"/>
      <c r="L550" s="743"/>
      <c r="M550" s="744"/>
      <c r="N550" s="731"/>
      <c r="O550" s="736"/>
    </row>
    <row r="551" spans="1:15" x14ac:dyDescent="0.25">
      <c r="A551" s="733"/>
      <c r="B551" s="734"/>
      <c r="C551" s="734"/>
      <c r="D551" s="734"/>
      <c r="E551" s="734"/>
      <c r="F551" s="734"/>
      <c r="G551" s="735"/>
      <c r="H551" s="741"/>
      <c r="I551" s="742"/>
      <c r="J551" s="316"/>
      <c r="K551" s="145"/>
      <c r="L551" s="743"/>
      <c r="M551" s="744"/>
      <c r="N551" s="731"/>
      <c r="O551" s="736"/>
    </row>
    <row r="552" spans="1:15" x14ac:dyDescent="0.25">
      <c r="A552" s="733"/>
      <c r="B552" s="734"/>
      <c r="C552" s="734"/>
      <c r="D552" s="734"/>
      <c r="E552" s="734"/>
      <c r="F552" s="734"/>
      <c r="G552" s="735"/>
      <c r="H552" s="741"/>
      <c r="I552" s="742"/>
      <c r="J552" s="316"/>
      <c r="K552" s="145"/>
      <c r="L552" s="743"/>
      <c r="M552" s="744"/>
      <c r="N552" s="731"/>
      <c r="O552" s="736"/>
    </row>
    <row r="553" spans="1:15" x14ac:dyDescent="0.25">
      <c r="A553" s="733"/>
      <c r="B553" s="734"/>
      <c r="C553" s="734"/>
      <c r="D553" s="734"/>
      <c r="E553" s="734"/>
      <c r="F553" s="734"/>
      <c r="G553" s="735"/>
      <c r="H553" s="741"/>
      <c r="I553" s="742"/>
      <c r="J553" s="316"/>
      <c r="K553" s="145"/>
      <c r="L553" s="743"/>
      <c r="M553" s="744"/>
      <c r="N553" s="731"/>
      <c r="O553" s="736"/>
    </row>
    <row r="554" spans="1:15" x14ac:dyDescent="0.25">
      <c r="A554" s="733"/>
      <c r="B554" s="734"/>
      <c r="C554" s="734"/>
      <c r="D554" s="734"/>
      <c r="E554" s="734"/>
      <c r="F554" s="734"/>
      <c r="G554" s="735"/>
      <c r="H554" s="741"/>
      <c r="I554" s="742"/>
      <c r="J554" s="316"/>
      <c r="K554" s="145"/>
      <c r="L554" s="743"/>
      <c r="M554" s="744"/>
      <c r="N554" s="731"/>
      <c r="O554" s="736"/>
    </row>
    <row r="555" spans="1:15" x14ac:dyDescent="0.25">
      <c r="A555" s="733"/>
      <c r="B555" s="734"/>
      <c r="C555" s="734"/>
      <c r="D555" s="734"/>
      <c r="E555" s="734"/>
      <c r="F555" s="734"/>
      <c r="G555" s="735"/>
      <c r="H555" s="741"/>
      <c r="I555" s="742"/>
      <c r="J555" s="316"/>
      <c r="K555" s="145"/>
      <c r="L555" s="743"/>
      <c r="M555" s="744"/>
      <c r="N555" s="731"/>
      <c r="O555" s="736"/>
    </row>
    <row r="556" spans="1:15" x14ac:dyDescent="0.25">
      <c r="A556" s="733"/>
      <c r="B556" s="734"/>
      <c r="C556" s="734"/>
      <c r="D556" s="734"/>
      <c r="E556" s="734"/>
      <c r="F556" s="734"/>
      <c r="G556" s="735"/>
      <c r="H556" s="741"/>
      <c r="I556" s="742"/>
      <c r="J556" s="316"/>
      <c r="K556" s="145"/>
      <c r="L556" s="743"/>
      <c r="M556" s="744"/>
      <c r="N556" s="731"/>
      <c r="O556" s="736"/>
    </row>
    <row r="557" spans="1:15" x14ac:dyDescent="0.25">
      <c r="A557" s="733"/>
      <c r="B557" s="734"/>
      <c r="C557" s="734"/>
      <c r="D557" s="734"/>
      <c r="E557" s="734"/>
      <c r="F557" s="734"/>
      <c r="G557" s="735"/>
      <c r="H557" s="741"/>
      <c r="I557" s="742"/>
      <c r="J557" s="316"/>
      <c r="K557" s="145"/>
      <c r="L557" s="743"/>
      <c r="M557" s="744"/>
      <c r="N557" s="731"/>
      <c r="O557" s="736"/>
    </row>
    <row r="558" spans="1:15" x14ac:dyDescent="0.25">
      <c r="A558" s="733"/>
      <c r="B558" s="734"/>
      <c r="C558" s="734"/>
      <c r="D558" s="734"/>
      <c r="E558" s="734"/>
      <c r="F558" s="734"/>
      <c r="G558" s="735"/>
      <c r="H558" s="741"/>
      <c r="I558" s="742"/>
      <c r="J558" s="316"/>
      <c r="K558" s="145"/>
      <c r="L558" s="743"/>
      <c r="M558" s="744"/>
      <c r="N558" s="731"/>
      <c r="O558" s="736"/>
    </row>
    <row r="559" spans="1:15" x14ac:dyDescent="0.25">
      <c r="A559" s="733"/>
      <c r="B559" s="734"/>
      <c r="C559" s="734"/>
      <c r="D559" s="734"/>
      <c r="E559" s="734"/>
      <c r="F559" s="734"/>
      <c r="G559" s="735"/>
      <c r="H559" s="741"/>
      <c r="I559" s="742"/>
      <c r="J559" s="316"/>
      <c r="K559" s="145"/>
      <c r="L559" s="743"/>
      <c r="M559" s="744"/>
      <c r="N559" s="731"/>
      <c r="O559" s="736"/>
    </row>
    <row r="560" spans="1:15" x14ac:dyDescent="0.25">
      <c r="A560" s="733"/>
      <c r="B560" s="734"/>
      <c r="C560" s="734"/>
      <c r="D560" s="734"/>
      <c r="E560" s="734"/>
      <c r="F560" s="734"/>
      <c r="G560" s="735"/>
      <c r="H560" s="741"/>
      <c r="I560" s="742"/>
      <c r="J560" s="316"/>
      <c r="K560" s="145"/>
      <c r="L560" s="743"/>
      <c r="M560" s="744"/>
      <c r="N560" s="731"/>
      <c r="O560" s="736"/>
    </row>
    <row r="561" spans="1:18" x14ac:dyDescent="0.25">
      <c r="A561" s="733"/>
      <c r="B561" s="734"/>
      <c r="C561" s="734"/>
      <c r="D561" s="734"/>
      <c r="E561" s="734"/>
      <c r="F561" s="734"/>
      <c r="G561" s="735"/>
      <c r="H561" s="741"/>
      <c r="I561" s="742"/>
      <c r="J561" s="316"/>
      <c r="K561" s="145"/>
      <c r="L561" s="743"/>
      <c r="M561" s="744"/>
      <c r="N561" s="731"/>
      <c r="O561" s="736"/>
    </row>
    <row r="562" spans="1:18" x14ac:dyDescent="0.25">
      <c r="A562" s="733"/>
      <c r="B562" s="734"/>
      <c r="C562" s="734"/>
      <c r="D562" s="734"/>
      <c r="E562" s="734"/>
      <c r="F562" s="734"/>
      <c r="G562" s="735"/>
      <c r="H562" s="741"/>
      <c r="I562" s="742"/>
      <c r="J562" s="316"/>
      <c r="K562" s="145"/>
      <c r="L562" s="743"/>
      <c r="M562" s="744"/>
      <c r="N562" s="731"/>
      <c r="O562" s="736"/>
    </row>
    <row r="563" spans="1:18" x14ac:dyDescent="0.25">
      <c r="A563" s="733"/>
      <c r="B563" s="734"/>
      <c r="C563" s="734"/>
      <c r="D563" s="734"/>
      <c r="E563" s="734"/>
      <c r="F563" s="734"/>
      <c r="G563" s="735"/>
      <c r="H563" s="741"/>
      <c r="I563" s="742"/>
      <c r="J563" s="316"/>
      <c r="K563" s="145"/>
      <c r="L563" s="743"/>
      <c r="M563" s="744"/>
      <c r="N563" s="731"/>
      <c r="O563" s="736"/>
    </row>
    <row r="564" spans="1:18" x14ac:dyDescent="0.25">
      <c r="A564" s="733"/>
      <c r="B564" s="734"/>
      <c r="C564" s="734"/>
      <c r="D564" s="734"/>
      <c r="E564" s="734"/>
      <c r="F564" s="734"/>
      <c r="G564" s="735"/>
      <c r="H564" s="741"/>
      <c r="I564" s="742"/>
      <c r="J564" s="316"/>
      <c r="K564" s="145"/>
      <c r="L564" s="743"/>
      <c r="M564" s="744"/>
      <c r="N564" s="731"/>
      <c r="O564" s="736"/>
    </row>
    <row r="565" spans="1:18" x14ac:dyDescent="0.25">
      <c r="A565" s="733"/>
      <c r="B565" s="734"/>
      <c r="C565" s="734"/>
      <c r="D565" s="734"/>
      <c r="E565" s="734"/>
      <c r="F565" s="734"/>
      <c r="G565" s="735"/>
      <c r="H565" s="741"/>
      <c r="I565" s="742"/>
      <c r="J565" s="316"/>
      <c r="K565" s="145"/>
      <c r="L565" s="743"/>
      <c r="M565" s="744"/>
      <c r="N565" s="731"/>
      <c r="O565" s="736"/>
    </row>
    <row r="566" spans="1:18" x14ac:dyDescent="0.25">
      <c r="A566" s="733"/>
      <c r="B566" s="734"/>
      <c r="C566" s="734"/>
      <c r="D566" s="734"/>
      <c r="E566" s="734"/>
      <c r="F566" s="734"/>
      <c r="G566" s="735"/>
      <c r="H566" s="741"/>
      <c r="I566" s="742"/>
      <c r="J566" s="316"/>
      <c r="K566" s="145"/>
      <c r="L566" s="743"/>
      <c r="M566" s="744"/>
      <c r="N566" s="731"/>
      <c r="O566" s="736"/>
    </row>
    <row r="567" spans="1:18" x14ac:dyDescent="0.25">
      <c r="A567" s="728" t="s">
        <v>3102</v>
      </c>
      <c r="B567" s="729"/>
      <c r="C567" s="729"/>
      <c r="D567" s="729"/>
      <c r="E567" s="729"/>
      <c r="F567" s="729"/>
      <c r="G567" s="729"/>
      <c r="H567" s="729"/>
      <c r="I567" s="729"/>
      <c r="J567" s="729"/>
      <c r="K567" s="729"/>
      <c r="L567" s="729"/>
      <c r="M567" s="730"/>
      <c r="N567" s="731">
        <f>$N$75</f>
        <v>0</v>
      </c>
      <c r="O567" s="732"/>
    </row>
    <row r="568" spans="1:18" x14ac:dyDescent="0.3">
      <c r="A568" s="737" t="s">
        <v>3758</v>
      </c>
      <c r="B568" s="737"/>
      <c r="C568" s="737"/>
      <c r="D568" s="737"/>
      <c r="E568" s="737"/>
      <c r="F568" s="737"/>
      <c r="G568" s="624"/>
      <c r="H568" s="624"/>
      <c r="I568" s="624"/>
      <c r="J568" s="624"/>
      <c r="K568" s="624"/>
      <c r="L568" s="624"/>
      <c r="M568" s="624"/>
      <c r="N568" s="624"/>
      <c r="O568" s="624"/>
    </row>
    <row r="569" spans="1:18" x14ac:dyDescent="0.3">
      <c r="A569" s="738" t="s">
        <v>3739</v>
      </c>
      <c r="B569" s="739"/>
      <c r="C569" s="739"/>
      <c r="D569" s="739"/>
      <c r="E569" s="739"/>
      <c r="F569" s="739"/>
      <c r="G569" s="739"/>
      <c r="H569" s="739"/>
      <c r="I569" s="739"/>
      <c r="J569" s="739"/>
      <c r="K569" s="739"/>
      <c r="L569" s="739"/>
      <c r="M569" s="740"/>
      <c r="N569" s="738" t="s">
        <v>3740</v>
      </c>
      <c r="O569" s="740"/>
      <c r="R569" s="1">
        <f>IF(AND(A570="",N570=""),0,14)</f>
        <v>0</v>
      </c>
    </row>
    <row r="570" spans="1:18" x14ac:dyDescent="0.25">
      <c r="A570" s="733" t="str">
        <f>IF(OR('521A_entry'!Q229="",'521A_entry'!Q229=0),"",'521A_entry'!Q229)</f>
        <v/>
      </c>
      <c r="B570" s="734"/>
      <c r="C570" s="734"/>
      <c r="D570" s="734"/>
      <c r="E570" s="734"/>
      <c r="F570" s="734"/>
      <c r="G570" s="734"/>
      <c r="H570" s="734"/>
      <c r="I570" s="734"/>
      <c r="J570" s="734"/>
      <c r="K570" s="734"/>
      <c r="L570" s="734"/>
      <c r="M570" s="735"/>
      <c r="N570" s="731" t="str">
        <f>IF(OR('521A_entry'!R229="",'521A_entry'!R229=0),"",'521A_entry'!R229)</f>
        <v/>
      </c>
      <c r="O570" s="736"/>
    </row>
    <row r="571" spans="1:18" x14ac:dyDescent="0.25">
      <c r="A571" s="733" t="str">
        <f>IF(OR('521A_entry'!Q230="",'521A_entry'!Q230=0),"",'521A_entry'!Q230)</f>
        <v/>
      </c>
      <c r="B571" s="734"/>
      <c r="C571" s="734"/>
      <c r="D571" s="734"/>
      <c r="E571" s="734"/>
      <c r="F571" s="734"/>
      <c r="G571" s="734"/>
      <c r="H571" s="734"/>
      <c r="I571" s="734"/>
      <c r="J571" s="734"/>
      <c r="K571" s="734"/>
      <c r="L571" s="734"/>
      <c r="M571" s="735"/>
      <c r="N571" s="731" t="str">
        <f>IF(OR('521A_entry'!R230="",'521A_entry'!R230=0),"",'521A_entry'!R230)</f>
        <v/>
      </c>
      <c r="O571" s="736"/>
    </row>
    <row r="572" spans="1:18" x14ac:dyDescent="0.25">
      <c r="A572" s="733" t="str">
        <f>IF(OR('521A_entry'!Q231="",'521A_entry'!Q231=0),"",'521A_entry'!Q231)</f>
        <v/>
      </c>
      <c r="B572" s="734"/>
      <c r="C572" s="734"/>
      <c r="D572" s="734"/>
      <c r="E572" s="734"/>
      <c r="F572" s="734"/>
      <c r="G572" s="734"/>
      <c r="H572" s="734"/>
      <c r="I572" s="734"/>
      <c r="J572" s="734"/>
      <c r="K572" s="734"/>
      <c r="L572" s="734"/>
      <c r="M572" s="735"/>
      <c r="N572" s="731" t="str">
        <f>IF(OR('521A_entry'!R231="",'521A_entry'!R231=0),"",'521A_entry'!R231)</f>
        <v/>
      </c>
      <c r="O572" s="736"/>
    </row>
    <row r="573" spans="1:18" x14ac:dyDescent="0.25">
      <c r="A573" s="733" t="str">
        <f>IF(OR('521A_entry'!Q232="",'521A_entry'!Q232=0),"",'521A_entry'!Q232)</f>
        <v/>
      </c>
      <c r="B573" s="734"/>
      <c r="C573" s="734"/>
      <c r="D573" s="734"/>
      <c r="E573" s="734"/>
      <c r="F573" s="734"/>
      <c r="G573" s="734"/>
      <c r="H573" s="734"/>
      <c r="I573" s="734"/>
      <c r="J573" s="734"/>
      <c r="K573" s="734"/>
      <c r="L573" s="734"/>
      <c r="M573" s="735"/>
      <c r="N573" s="731" t="str">
        <f>IF(OR('521A_entry'!R232="",'521A_entry'!R232=0),"",'521A_entry'!R232)</f>
        <v/>
      </c>
      <c r="O573" s="736"/>
    </row>
    <row r="574" spans="1:18" x14ac:dyDescent="0.25">
      <c r="A574" s="733" t="str">
        <f>IF(OR('521A_entry'!Q233="",'521A_entry'!Q233=0),"",'521A_entry'!Q233)</f>
        <v/>
      </c>
      <c r="B574" s="734"/>
      <c r="C574" s="734"/>
      <c r="D574" s="734"/>
      <c r="E574" s="734"/>
      <c r="F574" s="734"/>
      <c r="G574" s="734"/>
      <c r="H574" s="734"/>
      <c r="I574" s="734"/>
      <c r="J574" s="734"/>
      <c r="K574" s="734"/>
      <c r="L574" s="734"/>
      <c r="M574" s="735"/>
      <c r="N574" s="731" t="str">
        <f>IF(OR('521A_entry'!R233="",'521A_entry'!R233=0),"",'521A_entry'!R233)</f>
        <v/>
      </c>
      <c r="O574" s="736"/>
    </row>
    <row r="575" spans="1:18" x14ac:dyDescent="0.25">
      <c r="A575" s="733" t="str">
        <f>IF(OR('521A_entry'!Q234="",'521A_entry'!Q234=0),"",'521A_entry'!Q234)</f>
        <v/>
      </c>
      <c r="B575" s="734"/>
      <c r="C575" s="734"/>
      <c r="D575" s="734"/>
      <c r="E575" s="734"/>
      <c r="F575" s="734"/>
      <c r="G575" s="734"/>
      <c r="H575" s="734"/>
      <c r="I575" s="734"/>
      <c r="J575" s="734"/>
      <c r="K575" s="734"/>
      <c r="L575" s="734"/>
      <c r="M575" s="735"/>
      <c r="N575" s="731" t="str">
        <f>IF(OR('521A_entry'!R234="",'521A_entry'!R234=0),"",'521A_entry'!R234)</f>
        <v/>
      </c>
      <c r="O575" s="736"/>
    </row>
    <row r="576" spans="1:18" x14ac:dyDescent="0.25">
      <c r="A576" s="733" t="str">
        <f>IF(OR('521A_entry'!Q235="",'521A_entry'!Q235=0),"",'521A_entry'!Q235)</f>
        <v/>
      </c>
      <c r="B576" s="734"/>
      <c r="C576" s="734"/>
      <c r="D576" s="734"/>
      <c r="E576" s="734"/>
      <c r="F576" s="734"/>
      <c r="G576" s="734"/>
      <c r="H576" s="734"/>
      <c r="I576" s="734"/>
      <c r="J576" s="734"/>
      <c r="K576" s="734"/>
      <c r="L576" s="734"/>
      <c r="M576" s="735"/>
      <c r="N576" s="731" t="str">
        <f>IF(OR('521A_entry'!R235="",'521A_entry'!R235=0),"",'521A_entry'!R235)</f>
        <v/>
      </c>
      <c r="O576" s="736"/>
    </row>
    <row r="577" spans="1:18" x14ac:dyDescent="0.25">
      <c r="A577" s="733" t="str">
        <f>IF(OR('521A_entry'!Q236="",'521A_entry'!Q236=0),"",'521A_entry'!Q236)</f>
        <v/>
      </c>
      <c r="B577" s="734"/>
      <c r="C577" s="734"/>
      <c r="D577" s="734"/>
      <c r="E577" s="734"/>
      <c r="F577" s="734"/>
      <c r="G577" s="734"/>
      <c r="H577" s="734"/>
      <c r="I577" s="734"/>
      <c r="J577" s="734"/>
      <c r="K577" s="734"/>
      <c r="L577" s="734"/>
      <c r="M577" s="735"/>
      <c r="N577" s="731" t="str">
        <f>IF(OR('521A_entry'!R236="",'521A_entry'!R236=0),"",'521A_entry'!R236)</f>
        <v/>
      </c>
      <c r="O577" s="736"/>
    </row>
    <row r="578" spans="1:18" x14ac:dyDescent="0.25">
      <c r="A578" s="728" t="s">
        <v>3103</v>
      </c>
      <c r="B578" s="729"/>
      <c r="C578" s="729"/>
      <c r="D578" s="729"/>
      <c r="E578" s="729"/>
      <c r="F578" s="729"/>
      <c r="G578" s="729"/>
      <c r="H578" s="729"/>
      <c r="I578" s="729"/>
      <c r="J578" s="729"/>
      <c r="K578" s="729"/>
      <c r="L578" s="729"/>
      <c r="M578" s="730"/>
      <c r="N578" s="731">
        <f>$N$86</f>
        <v>0</v>
      </c>
      <c r="O578" s="732"/>
    </row>
    <row r="579" spans="1:18" ht="13.2" customHeight="1" x14ac:dyDescent="0.25">
      <c r="A579" s="759" t="s">
        <v>3773</v>
      </c>
      <c r="B579" s="760"/>
      <c r="C579" s="760"/>
      <c r="D579" s="760"/>
      <c r="E579" s="761"/>
      <c r="F579" s="749" t="s">
        <v>3732</v>
      </c>
      <c r="G579" s="750"/>
      <c r="H579" s="750"/>
      <c r="I579" s="750"/>
      <c r="J579" s="750"/>
      <c r="K579" s="750"/>
      <c r="L579" s="750"/>
      <c r="M579" s="751"/>
      <c r="N579" s="752" t="s">
        <v>3719</v>
      </c>
      <c r="O579" s="753"/>
    </row>
    <row r="580" spans="1:18" x14ac:dyDescent="0.25">
      <c r="A580" s="754" t="str">
        <f>"Page 15 of "&amp;$R$3</f>
        <v>Page 15 of 4</v>
      </c>
      <c r="B580" s="755"/>
      <c r="C580" s="755"/>
      <c r="D580" s="755"/>
      <c r="E580" s="756"/>
      <c r="F580" s="754" t="str">
        <f>IF(K475="","",K475)</f>
        <v/>
      </c>
      <c r="G580" s="755"/>
      <c r="H580" s="755"/>
      <c r="I580" s="755"/>
      <c r="J580" s="755"/>
      <c r="K580" s="755"/>
      <c r="L580" s="755"/>
      <c r="M580" s="756"/>
      <c r="N580" s="757"/>
      <c r="O580" s="758"/>
    </row>
    <row r="581" spans="1:18" x14ac:dyDescent="0.3">
      <c r="A581" s="737" t="s">
        <v>3768</v>
      </c>
      <c r="B581" s="737"/>
      <c r="C581" s="737"/>
      <c r="D581" s="737"/>
      <c r="E581" s="737"/>
      <c r="F581" s="737"/>
      <c r="G581" s="624"/>
      <c r="H581" s="624"/>
      <c r="I581" s="624"/>
      <c r="J581" s="624"/>
      <c r="K581" s="624"/>
      <c r="L581" s="624"/>
      <c r="M581" s="624"/>
      <c r="N581" s="624"/>
      <c r="O581" s="624"/>
    </row>
    <row r="582" spans="1:18" x14ac:dyDescent="0.3">
      <c r="A582" s="738" t="s">
        <v>3733</v>
      </c>
      <c r="B582" s="739"/>
      <c r="C582" s="739"/>
      <c r="D582" s="739"/>
      <c r="E582" s="739"/>
      <c r="F582" s="739"/>
      <c r="G582" s="739"/>
      <c r="H582" s="739"/>
      <c r="I582" s="739"/>
      <c r="J582" s="739"/>
      <c r="K582" s="739"/>
      <c r="L582" s="739"/>
      <c r="M582" s="740"/>
      <c r="N582" s="738" t="s">
        <v>3734</v>
      </c>
      <c r="O582" s="740"/>
      <c r="R582" s="1">
        <f>IF(AND(A583="",N583=""),0,15)</f>
        <v>0</v>
      </c>
    </row>
    <row r="583" spans="1:18" x14ac:dyDescent="0.25">
      <c r="A583" s="762" t="str">
        <f>IF(OR('521A_entry'!L204="",'521A_entry'!L204=0),"",'521A_entry'!L204)</f>
        <v/>
      </c>
      <c r="B583" s="763"/>
      <c r="C583" s="763"/>
      <c r="D583" s="763"/>
      <c r="E583" s="763"/>
      <c r="F583" s="763"/>
      <c r="G583" s="763"/>
      <c r="H583" s="763"/>
      <c r="I583" s="763"/>
      <c r="J583" s="763"/>
      <c r="K583" s="763"/>
      <c r="L583" s="763"/>
      <c r="M583" s="764"/>
      <c r="N583" s="765" t="str">
        <f>IF(OR('521A_entry'!M204="",'521A_entry'!M204=0),"",'521A_entry'!M204)</f>
        <v/>
      </c>
      <c r="O583" s="766"/>
    </row>
    <row r="584" spans="1:18" x14ac:dyDescent="0.25">
      <c r="A584" s="762" t="str">
        <f>IF(OR('521A_entry'!L205="",'521A_entry'!L205=0),"",'521A_entry'!L205)</f>
        <v/>
      </c>
      <c r="B584" s="763"/>
      <c r="C584" s="763"/>
      <c r="D584" s="763"/>
      <c r="E584" s="763"/>
      <c r="F584" s="763"/>
      <c r="G584" s="763"/>
      <c r="H584" s="763"/>
      <c r="I584" s="763"/>
      <c r="J584" s="763"/>
      <c r="K584" s="763"/>
      <c r="L584" s="763"/>
      <c r="M584" s="764"/>
      <c r="N584" s="765" t="str">
        <f>IF(OR('521A_entry'!M205="",'521A_entry'!M205=0),"",'521A_entry'!M205)</f>
        <v/>
      </c>
      <c r="O584" s="766"/>
    </row>
    <row r="585" spans="1:18" x14ac:dyDescent="0.25">
      <c r="A585" s="762" t="str">
        <f>IF(OR('521A_entry'!L206="",'521A_entry'!L206=0),"",'521A_entry'!L206)</f>
        <v/>
      </c>
      <c r="B585" s="763"/>
      <c r="C585" s="763"/>
      <c r="D585" s="763"/>
      <c r="E585" s="763"/>
      <c r="F585" s="763"/>
      <c r="G585" s="763"/>
      <c r="H585" s="763"/>
      <c r="I585" s="763"/>
      <c r="J585" s="763"/>
      <c r="K585" s="763"/>
      <c r="L585" s="763"/>
      <c r="M585" s="764"/>
      <c r="N585" s="765" t="str">
        <f>IF(OR('521A_entry'!M206="",'521A_entry'!M206=0),"",'521A_entry'!M206)</f>
        <v/>
      </c>
      <c r="O585" s="766"/>
    </row>
    <row r="586" spans="1:18" x14ac:dyDescent="0.25">
      <c r="A586" s="762" t="str">
        <f>IF(OR('521A_entry'!L207="",'521A_entry'!L207=0),"",'521A_entry'!L207)</f>
        <v/>
      </c>
      <c r="B586" s="763"/>
      <c r="C586" s="763"/>
      <c r="D586" s="763"/>
      <c r="E586" s="763"/>
      <c r="F586" s="763"/>
      <c r="G586" s="763"/>
      <c r="H586" s="763"/>
      <c r="I586" s="763"/>
      <c r="J586" s="763"/>
      <c r="K586" s="763"/>
      <c r="L586" s="763"/>
      <c r="M586" s="764"/>
      <c r="N586" s="765" t="str">
        <f>IF(OR('521A_entry'!M207="",'521A_entry'!M207=0),"",'521A_entry'!M207)</f>
        <v/>
      </c>
      <c r="O586" s="766"/>
    </row>
    <row r="587" spans="1:18" x14ac:dyDescent="0.25">
      <c r="A587" s="762" t="str">
        <f>IF(OR('521A_entry'!L208="",'521A_entry'!L208=0),"",'521A_entry'!L208)</f>
        <v/>
      </c>
      <c r="B587" s="763"/>
      <c r="C587" s="763"/>
      <c r="D587" s="763"/>
      <c r="E587" s="763"/>
      <c r="F587" s="763"/>
      <c r="G587" s="763"/>
      <c r="H587" s="763"/>
      <c r="I587" s="763"/>
      <c r="J587" s="763"/>
      <c r="K587" s="763"/>
      <c r="L587" s="763"/>
      <c r="M587" s="764"/>
      <c r="N587" s="765" t="str">
        <f>IF(OR('521A_entry'!M208="",'521A_entry'!M208=0),"",'521A_entry'!M208)</f>
        <v/>
      </c>
      <c r="O587" s="766"/>
    </row>
    <row r="588" spans="1:18" x14ac:dyDescent="0.25">
      <c r="A588" s="745" t="s">
        <v>3735</v>
      </c>
      <c r="B588" s="729"/>
      <c r="C588" s="729"/>
      <c r="D588" s="729"/>
      <c r="E588" s="729"/>
      <c r="F588" s="729"/>
      <c r="G588" s="729"/>
      <c r="H588" s="729"/>
      <c r="I588" s="729"/>
      <c r="J588" s="729"/>
      <c r="K588" s="729"/>
      <c r="L588" s="729"/>
      <c r="M588" s="730"/>
      <c r="N588" s="731">
        <f>$N$49</f>
        <v>0</v>
      </c>
      <c r="O588" s="732"/>
    </row>
    <row r="589" spans="1:18" x14ac:dyDescent="0.3">
      <c r="A589" s="737" t="s">
        <v>3757</v>
      </c>
      <c r="B589" s="737"/>
      <c r="C589" s="737"/>
      <c r="D589" s="737"/>
      <c r="E589" s="737"/>
      <c r="F589" s="737"/>
      <c r="G589" s="624"/>
      <c r="H589" s="624"/>
      <c r="I589" s="624"/>
      <c r="J589" s="624"/>
      <c r="K589" s="624"/>
      <c r="L589" s="624"/>
      <c r="M589" s="624"/>
      <c r="N589" s="624"/>
      <c r="O589" s="624"/>
    </row>
    <row r="590" spans="1:18" ht="30" x14ac:dyDescent="0.3">
      <c r="A590" s="738" t="s">
        <v>3736</v>
      </c>
      <c r="B590" s="746"/>
      <c r="C590" s="746"/>
      <c r="D590" s="746"/>
      <c r="E590" s="746"/>
      <c r="F590" s="746"/>
      <c r="G590" s="730"/>
      <c r="H590" s="747" t="s">
        <v>3099</v>
      </c>
      <c r="I590" s="748"/>
      <c r="J590" s="326" t="s">
        <v>3737</v>
      </c>
      <c r="K590" s="35" t="s">
        <v>3100</v>
      </c>
      <c r="L590" s="728" t="s">
        <v>3101</v>
      </c>
      <c r="M590" s="730"/>
      <c r="N590" s="738" t="s">
        <v>3738</v>
      </c>
      <c r="O590" s="730"/>
    </row>
    <row r="591" spans="1:18" x14ac:dyDescent="0.25">
      <c r="A591" s="733"/>
      <c r="B591" s="734"/>
      <c r="C591" s="734"/>
      <c r="D591" s="734"/>
      <c r="E591" s="734"/>
      <c r="F591" s="734"/>
      <c r="G591" s="735"/>
      <c r="H591" s="741"/>
      <c r="I591" s="742"/>
      <c r="J591" s="316"/>
      <c r="K591" s="145"/>
      <c r="L591" s="743"/>
      <c r="M591" s="744"/>
      <c r="N591" s="731"/>
      <c r="O591" s="736"/>
    </row>
    <row r="592" spans="1:18" x14ac:dyDescent="0.25">
      <c r="A592" s="733"/>
      <c r="B592" s="734"/>
      <c r="C592" s="734"/>
      <c r="D592" s="734"/>
      <c r="E592" s="734"/>
      <c r="F592" s="734"/>
      <c r="G592" s="735"/>
      <c r="H592" s="741"/>
      <c r="I592" s="742"/>
      <c r="J592" s="316"/>
      <c r="K592" s="145"/>
      <c r="L592" s="743"/>
      <c r="M592" s="744"/>
      <c r="N592" s="731"/>
      <c r="O592" s="736"/>
    </row>
    <row r="593" spans="1:15" x14ac:dyDescent="0.25">
      <c r="A593" s="733"/>
      <c r="B593" s="734"/>
      <c r="C593" s="734"/>
      <c r="D593" s="734"/>
      <c r="E593" s="734"/>
      <c r="F593" s="734"/>
      <c r="G593" s="735"/>
      <c r="H593" s="741"/>
      <c r="I593" s="742"/>
      <c r="J593" s="316"/>
      <c r="K593" s="145"/>
      <c r="L593" s="743"/>
      <c r="M593" s="744"/>
      <c r="N593" s="731"/>
      <c r="O593" s="736"/>
    </row>
    <row r="594" spans="1:15" x14ac:dyDescent="0.25">
      <c r="A594" s="733"/>
      <c r="B594" s="734"/>
      <c r="C594" s="734"/>
      <c r="D594" s="734"/>
      <c r="E594" s="734"/>
      <c r="F594" s="734"/>
      <c r="G594" s="735"/>
      <c r="H594" s="741"/>
      <c r="I594" s="742"/>
      <c r="J594" s="316"/>
      <c r="K594" s="145"/>
      <c r="L594" s="743"/>
      <c r="M594" s="744"/>
      <c r="N594" s="731"/>
      <c r="O594" s="736"/>
    </row>
    <row r="595" spans="1:15" x14ac:dyDescent="0.25">
      <c r="A595" s="733"/>
      <c r="B595" s="734"/>
      <c r="C595" s="734"/>
      <c r="D595" s="734"/>
      <c r="E595" s="734"/>
      <c r="F595" s="734"/>
      <c r="G595" s="735"/>
      <c r="H595" s="741"/>
      <c r="I595" s="742"/>
      <c r="J595" s="316"/>
      <c r="K595" s="145"/>
      <c r="L595" s="743"/>
      <c r="M595" s="744"/>
      <c r="N595" s="731"/>
      <c r="O595" s="736"/>
    </row>
    <row r="596" spans="1:15" x14ac:dyDescent="0.25">
      <c r="A596" s="733"/>
      <c r="B596" s="734"/>
      <c r="C596" s="734"/>
      <c r="D596" s="734"/>
      <c r="E596" s="734"/>
      <c r="F596" s="734"/>
      <c r="G596" s="735"/>
      <c r="H596" s="741"/>
      <c r="I596" s="742"/>
      <c r="J596" s="316"/>
      <c r="K596" s="145"/>
      <c r="L596" s="743"/>
      <c r="M596" s="744"/>
      <c r="N596" s="731"/>
      <c r="O596" s="736"/>
    </row>
    <row r="597" spans="1:15" x14ac:dyDescent="0.25">
      <c r="A597" s="733"/>
      <c r="B597" s="734"/>
      <c r="C597" s="734"/>
      <c r="D597" s="734"/>
      <c r="E597" s="734"/>
      <c r="F597" s="734"/>
      <c r="G597" s="735"/>
      <c r="H597" s="741"/>
      <c r="I597" s="742"/>
      <c r="J597" s="316"/>
      <c r="K597" s="145"/>
      <c r="L597" s="743"/>
      <c r="M597" s="744"/>
      <c r="N597" s="731"/>
      <c r="O597" s="736"/>
    </row>
    <row r="598" spans="1:15" x14ac:dyDescent="0.25">
      <c r="A598" s="733"/>
      <c r="B598" s="734"/>
      <c r="C598" s="734"/>
      <c r="D598" s="734"/>
      <c r="E598" s="734"/>
      <c r="F598" s="734"/>
      <c r="G598" s="735"/>
      <c r="H598" s="741"/>
      <c r="I598" s="742"/>
      <c r="J598" s="316"/>
      <c r="K598" s="145"/>
      <c r="L598" s="743"/>
      <c r="M598" s="744"/>
      <c r="N598" s="731"/>
      <c r="O598" s="736"/>
    </row>
    <row r="599" spans="1:15" x14ac:dyDescent="0.25">
      <c r="A599" s="733"/>
      <c r="B599" s="734"/>
      <c r="C599" s="734"/>
      <c r="D599" s="734"/>
      <c r="E599" s="734"/>
      <c r="F599" s="734"/>
      <c r="G599" s="735"/>
      <c r="H599" s="741"/>
      <c r="I599" s="742"/>
      <c r="J599" s="316"/>
      <c r="K599" s="145"/>
      <c r="L599" s="743"/>
      <c r="M599" s="744"/>
      <c r="N599" s="731"/>
      <c r="O599" s="736"/>
    </row>
    <row r="600" spans="1:15" x14ac:dyDescent="0.25">
      <c r="A600" s="733"/>
      <c r="B600" s="734"/>
      <c r="C600" s="734"/>
      <c r="D600" s="734"/>
      <c r="E600" s="734"/>
      <c r="F600" s="734"/>
      <c r="G600" s="735"/>
      <c r="H600" s="741"/>
      <c r="I600" s="742"/>
      <c r="J600" s="316"/>
      <c r="K600" s="145"/>
      <c r="L600" s="743"/>
      <c r="M600" s="744"/>
      <c r="N600" s="731"/>
      <c r="O600" s="736"/>
    </row>
    <row r="601" spans="1:15" x14ac:dyDescent="0.25">
      <c r="A601" s="733"/>
      <c r="B601" s="734"/>
      <c r="C601" s="734"/>
      <c r="D601" s="734"/>
      <c r="E601" s="734"/>
      <c r="F601" s="734"/>
      <c r="G601" s="735"/>
      <c r="H601" s="741"/>
      <c r="I601" s="742"/>
      <c r="J601" s="316"/>
      <c r="K601" s="145"/>
      <c r="L601" s="743"/>
      <c r="M601" s="744"/>
      <c r="N601" s="731"/>
      <c r="O601" s="736"/>
    </row>
    <row r="602" spans="1:15" x14ac:dyDescent="0.25">
      <c r="A602" s="733"/>
      <c r="B602" s="734"/>
      <c r="C602" s="734"/>
      <c r="D602" s="734"/>
      <c r="E602" s="734"/>
      <c r="F602" s="734"/>
      <c r="G602" s="735"/>
      <c r="H602" s="741"/>
      <c r="I602" s="742"/>
      <c r="J602" s="316"/>
      <c r="K602" s="145"/>
      <c r="L602" s="743"/>
      <c r="M602" s="744"/>
      <c r="N602" s="731"/>
      <c r="O602" s="736"/>
    </row>
    <row r="603" spans="1:15" x14ac:dyDescent="0.25">
      <c r="A603" s="733"/>
      <c r="B603" s="734"/>
      <c r="C603" s="734"/>
      <c r="D603" s="734"/>
      <c r="E603" s="734"/>
      <c r="F603" s="734"/>
      <c r="G603" s="735"/>
      <c r="H603" s="741"/>
      <c r="I603" s="742"/>
      <c r="J603" s="316"/>
      <c r="K603" s="145"/>
      <c r="L603" s="743"/>
      <c r="M603" s="744"/>
      <c r="N603" s="731"/>
      <c r="O603" s="736"/>
    </row>
    <row r="604" spans="1:15" x14ac:dyDescent="0.25">
      <c r="A604" s="733"/>
      <c r="B604" s="734"/>
      <c r="C604" s="734"/>
      <c r="D604" s="734"/>
      <c r="E604" s="734"/>
      <c r="F604" s="734"/>
      <c r="G604" s="735"/>
      <c r="H604" s="741"/>
      <c r="I604" s="742"/>
      <c r="J604" s="316"/>
      <c r="K604" s="145"/>
      <c r="L604" s="743"/>
      <c r="M604" s="744"/>
      <c r="N604" s="731"/>
      <c r="O604" s="736"/>
    </row>
    <row r="605" spans="1:15" x14ac:dyDescent="0.25">
      <c r="A605" s="733"/>
      <c r="B605" s="734"/>
      <c r="C605" s="734"/>
      <c r="D605" s="734"/>
      <c r="E605" s="734"/>
      <c r="F605" s="734"/>
      <c r="G605" s="735"/>
      <c r="H605" s="741"/>
      <c r="I605" s="742"/>
      <c r="J605" s="316"/>
      <c r="K605" s="145"/>
      <c r="L605" s="743"/>
      <c r="M605" s="744"/>
      <c r="N605" s="731"/>
      <c r="O605" s="736"/>
    </row>
    <row r="606" spans="1:15" x14ac:dyDescent="0.25">
      <c r="A606" s="733"/>
      <c r="B606" s="734"/>
      <c r="C606" s="734"/>
      <c r="D606" s="734"/>
      <c r="E606" s="734"/>
      <c r="F606" s="734"/>
      <c r="G606" s="735"/>
      <c r="H606" s="741"/>
      <c r="I606" s="742"/>
      <c r="J606" s="316"/>
      <c r="K606" s="145"/>
      <c r="L606" s="743"/>
      <c r="M606" s="744"/>
      <c r="N606" s="731"/>
      <c r="O606" s="736"/>
    </row>
    <row r="607" spans="1:15" x14ac:dyDescent="0.25">
      <c r="A607" s="733"/>
      <c r="B607" s="734"/>
      <c r="C607" s="734"/>
      <c r="D607" s="734"/>
      <c r="E607" s="734"/>
      <c r="F607" s="734"/>
      <c r="G607" s="735"/>
      <c r="H607" s="741"/>
      <c r="I607" s="742"/>
      <c r="J607" s="316"/>
      <c r="K607" s="145"/>
      <c r="L607" s="743"/>
      <c r="M607" s="744"/>
      <c r="N607" s="731"/>
      <c r="O607" s="736"/>
    </row>
    <row r="608" spans="1:15" x14ac:dyDescent="0.25">
      <c r="A608" s="733"/>
      <c r="B608" s="734"/>
      <c r="C608" s="734"/>
      <c r="D608" s="734"/>
      <c r="E608" s="734"/>
      <c r="F608" s="734"/>
      <c r="G608" s="735"/>
      <c r="H608" s="741"/>
      <c r="I608" s="742"/>
      <c r="J608" s="316"/>
      <c r="K608" s="145"/>
      <c r="L608" s="743"/>
      <c r="M608" s="744"/>
      <c r="N608" s="731"/>
      <c r="O608" s="736"/>
    </row>
    <row r="609" spans="1:18" x14ac:dyDescent="0.25">
      <c r="A609" s="733"/>
      <c r="B609" s="734"/>
      <c r="C609" s="734"/>
      <c r="D609" s="734"/>
      <c r="E609" s="734"/>
      <c r="F609" s="734"/>
      <c r="G609" s="735"/>
      <c r="H609" s="741"/>
      <c r="I609" s="742"/>
      <c r="J609" s="316"/>
      <c r="K609" s="145"/>
      <c r="L609" s="743"/>
      <c r="M609" s="744"/>
      <c r="N609" s="731"/>
      <c r="O609" s="736"/>
    </row>
    <row r="610" spans="1:18" x14ac:dyDescent="0.25">
      <c r="A610" s="733"/>
      <c r="B610" s="734"/>
      <c r="C610" s="734"/>
      <c r="D610" s="734"/>
      <c r="E610" s="734"/>
      <c r="F610" s="734"/>
      <c r="G610" s="735"/>
      <c r="H610" s="741"/>
      <c r="I610" s="742"/>
      <c r="J610" s="316"/>
      <c r="K610" s="145"/>
      <c r="L610" s="743"/>
      <c r="M610" s="744"/>
      <c r="N610" s="731"/>
      <c r="O610" s="736"/>
    </row>
    <row r="611" spans="1:18" x14ac:dyDescent="0.25">
      <c r="A611" s="733"/>
      <c r="B611" s="734"/>
      <c r="C611" s="734"/>
      <c r="D611" s="734"/>
      <c r="E611" s="734"/>
      <c r="F611" s="734"/>
      <c r="G611" s="735"/>
      <c r="H611" s="741"/>
      <c r="I611" s="742"/>
      <c r="J611" s="316"/>
      <c r="K611" s="145"/>
      <c r="L611" s="743"/>
      <c r="M611" s="744"/>
      <c r="N611" s="731"/>
      <c r="O611" s="736"/>
    </row>
    <row r="612" spans="1:18" x14ac:dyDescent="0.25">
      <c r="A612" s="733"/>
      <c r="B612" s="734"/>
      <c r="C612" s="734"/>
      <c r="D612" s="734"/>
      <c r="E612" s="734"/>
      <c r="F612" s="734"/>
      <c r="G612" s="735"/>
      <c r="H612" s="741"/>
      <c r="I612" s="742"/>
      <c r="J612" s="316"/>
      <c r="K612" s="145"/>
      <c r="L612" s="743"/>
      <c r="M612" s="744"/>
      <c r="N612" s="731"/>
      <c r="O612" s="736"/>
    </row>
    <row r="613" spans="1:18" x14ac:dyDescent="0.25">
      <c r="A613" s="733"/>
      <c r="B613" s="734"/>
      <c r="C613" s="734"/>
      <c r="D613" s="734"/>
      <c r="E613" s="734"/>
      <c r="F613" s="734"/>
      <c r="G613" s="735"/>
      <c r="H613" s="741"/>
      <c r="I613" s="742"/>
      <c r="J613" s="316"/>
      <c r="K613" s="145"/>
      <c r="L613" s="743"/>
      <c r="M613" s="744"/>
      <c r="N613" s="731"/>
      <c r="O613" s="736"/>
    </row>
    <row r="614" spans="1:18" x14ac:dyDescent="0.25">
      <c r="A614" s="728" t="s">
        <v>3102</v>
      </c>
      <c r="B614" s="729"/>
      <c r="C614" s="729"/>
      <c r="D614" s="729"/>
      <c r="E614" s="729"/>
      <c r="F614" s="729"/>
      <c r="G614" s="729"/>
      <c r="H614" s="729"/>
      <c r="I614" s="729"/>
      <c r="J614" s="729"/>
      <c r="K614" s="729"/>
      <c r="L614" s="729"/>
      <c r="M614" s="730"/>
      <c r="N614" s="731">
        <f>$N$75</f>
        <v>0</v>
      </c>
      <c r="O614" s="732"/>
    </row>
    <row r="615" spans="1:18" x14ac:dyDescent="0.3">
      <c r="A615" s="737" t="s">
        <v>3758</v>
      </c>
      <c r="B615" s="737"/>
      <c r="C615" s="737"/>
      <c r="D615" s="737"/>
      <c r="E615" s="737"/>
      <c r="F615" s="737"/>
      <c r="G615" s="624"/>
      <c r="H615" s="624"/>
      <c r="I615" s="624"/>
      <c r="J615" s="624"/>
      <c r="K615" s="624"/>
      <c r="L615" s="624"/>
      <c r="M615" s="624"/>
      <c r="N615" s="624"/>
      <c r="O615" s="624"/>
    </row>
    <row r="616" spans="1:18" x14ac:dyDescent="0.3">
      <c r="A616" s="738" t="s">
        <v>3739</v>
      </c>
      <c r="B616" s="739"/>
      <c r="C616" s="739"/>
      <c r="D616" s="739"/>
      <c r="E616" s="739"/>
      <c r="F616" s="739"/>
      <c r="G616" s="739"/>
      <c r="H616" s="739"/>
      <c r="I616" s="739"/>
      <c r="J616" s="739"/>
      <c r="K616" s="739"/>
      <c r="L616" s="739"/>
      <c r="M616" s="740"/>
      <c r="N616" s="738" t="s">
        <v>3740</v>
      </c>
      <c r="O616" s="740"/>
      <c r="R616" s="1">
        <f>IF(AND(A617="",N617=""),0,15)</f>
        <v>0</v>
      </c>
    </row>
    <row r="617" spans="1:18" x14ac:dyDescent="0.25">
      <c r="A617" s="733" t="str">
        <f>IF(OR('521A_entry'!Q237="",'521A_entry'!Q237=0),"",'521A_entry'!Q237)</f>
        <v/>
      </c>
      <c r="B617" s="734"/>
      <c r="C617" s="734"/>
      <c r="D617" s="734"/>
      <c r="E617" s="734"/>
      <c r="F617" s="734"/>
      <c r="G617" s="734"/>
      <c r="H617" s="734"/>
      <c r="I617" s="734"/>
      <c r="J617" s="734"/>
      <c r="K617" s="734"/>
      <c r="L617" s="734"/>
      <c r="M617" s="735"/>
      <c r="N617" s="731" t="str">
        <f>IF(OR('521A_entry'!R237="",'521A_entry'!R237=0),"",'521A_entry'!R237)</f>
        <v/>
      </c>
      <c r="O617" s="736"/>
    </row>
    <row r="618" spans="1:18" x14ac:dyDescent="0.25">
      <c r="A618" s="733" t="str">
        <f>IF(OR('521A_entry'!Q238="",'521A_entry'!Q238=0),"",'521A_entry'!Q238)</f>
        <v/>
      </c>
      <c r="B618" s="734"/>
      <c r="C618" s="734"/>
      <c r="D618" s="734"/>
      <c r="E618" s="734"/>
      <c r="F618" s="734"/>
      <c r="G618" s="734"/>
      <c r="H618" s="734"/>
      <c r="I618" s="734"/>
      <c r="J618" s="734"/>
      <c r="K618" s="734"/>
      <c r="L618" s="734"/>
      <c r="M618" s="735"/>
      <c r="N618" s="731" t="str">
        <f>IF(OR('521A_entry'!R238="",'521A_entry'!R238=0),"",'521A_entry'!R238)</f>
        <v/>
      </c>
      <c r="O618" s="736"/>
    </row>
    <row r="619" spans="1:18" x14ac:dyDescent="0.25">
      <c r="A619" s="733" t="str">
        <f>IF(OR('521A_entry'!Q239="",'521A_entry'!Q239=0),"",'521A_entry'!Q239)</f>
        <v/>
      </c>
      <c r="B619" s="734"/>
      <c r="C619" s="734"/>
      <c r="D619" s="734"/>
      <c r="E619" s="734"/>
      <c r="F619" s="734"/>
      <c r="G619" s="734"/>
      <c r="H619" s="734"/>
      <c r="I619" s="734"/>
      <c r="J619" s="734"/>
      <c r="K619" s="734"/>
      <c r="L619" s="734"/>
      <c r="M619" s="735"/>
      <c r="N619" s="731" t="str">
        <f>IF(OR('521A_entry'!R239="",'521A_entry'!R239=0),"",'521A_entry'!R239)</f>
        <v/>
      </c>
      <c r="O619" s="736"/>
    </row>
    <row r="620" spans="1:18" x14ac:dyDescent="0.25">
      <c r="A620" s="733" t="str">
        <f>IF(OR('521A_entry'!Q240="",'521A_entry'!Q240=0),"",'521A_entry'!Q240)</f>
        <v/>
      </c>
      <c r="B620" s="734"/>
      <c r="C620" s="734"/>
      <c r="D620" s="734"/>
      <c r="E620" s="734"/>
      <c r="F620" s="734"/>
      <c r="G620" s="734"/>
      <c r="H620" s="734"/>
      <c r="I620" s="734"/>
      <c r="J620" s="734"/>
      <c r="K620" s="734"/>
      <c r="L620" s="734"/>
      <c r="M620" s="735"/>
      <c r="N620" s="731" t="str">
        <f>IF(OR('521A_entry'!R240="",'521A_entry'!R240=0),"",'521A_entry'!R240)</f>
        <v/>
      </c>
      <c r="O620" s="736"/>
    </row>
    <row r="621" spans="1:18" x14ac:dyDescent="0.25">
      <c r="A621" s="733" t="str">
        <f>IF(OR('521A_entry'!Q241="",'521A_entry'!Q241=0),"",'521A_entry'!Q241)</f>
        <v/>
      </c>
      <c r="B621" s="734"/>
      <c r="C621" s="734"/>
      <c r="D621" s="734"/>
      <c r="E621" s="734"/>
      <c r="F621" s="734"/>
      <c r="G621" s="734"/>
      <c r="H621" s="734"/>
      <c r="I621" s="734"/>
      <c r="J621" s="734"/>
      <c r="K621" s="734"/>
      <c r="L621" s="734"/>
      <c r="M621" s="735"/>
      <c r="N621" s="731" t="str">
        <f>IF(OR('521A_entry'!R241="",'521A_entry'!R241=0),"",'521A_entry'!R241)</f>
        <v/>
      </c>
      <c r="O621" s="736"/>
    </row>
    <row r="622" spans="1:18" x14ac:dyDescent="0.25">
      <c r="A622" s="733" t="str">
        <f>IF(OR('521A_entry'!Q242="",'521A_entry'!Q242=0),"",'521A_entry'!Q242)</f>
        <v/>
      </c>
      <c r="B622" s="734"/>
      <c r="C622" s="734"/>
      <c r="D622" s="734"/>
      <c r="E622" s="734"/>
      <c r="F622" s="734"/>
      <c r="G622" s="734"/>
      <c r="H622" s="734"/>
      <c r="I622" s="734"/>
      <c r="J622" s="734"/>
      <c r="K622" s="734"/>
      <c r="L622" s="734"/>
      <c r="M622" s="735"/>
      <c r="N622" s="731" t="str">
        <f>IF(OR('521A_entry'!R242="",'521A_entry'!R242=0),"",'521A_entry'!R242)</f>
        <v/>
      </c>
      <c r="O622" s="736"/>
    </row>
    <row r="623" spans="1:18" x14ac:dyDescent="0.25">
      <c r="A623" s="733" t="str">
        <f>IF(OR('521A_entry'!Q243="",'521A_entry'!Q243=0),"",'521A_entry'!Q243)</f>
        <v/>
      </c>
      <c r="B623" s="734"/>
      <c r="C623" s="734"/>
      <c r="D623" s="734"/>
      <c r="E623" s="734"/>
      <c r="F623" s="734"/>
      <c r="G623" s="734"/>
      <c r="H623" s="734"/>
      <c r="I623" s="734"/>
      <c r="J623" s="734"/>
      <c r="K623" s="734"/>
      <c r="L623" s="734"/>
      <c r="M623" s="735"/>
      <c r="N623" s="731" t="str">
        <f>IF(OR('521A_entry'!R243="",'521A_entry'!R243=0),"",'521A_entry'!R243)</f>
        <v/>
      </c>
      <c r="O623" s="736"/>
    </row>
    <row r="624" spans="1:18" x14ac:dyDescent="0.25">
      <c r="A624" s="733" t="str">
        <f>IF(OR('521A_entry'!Q244="",'521A_entry'!Q244=0),"",'521A_entry'!Q244)</f>
        <v/>
      </c>
      <c r="B624" s="734"/>
      <c r="C624" s="734"/>
      <c r="D624" s="734"/>
      <c r="E624" s="734"/>
      <c r="F624" s="734"/>
      <c r="G624" s="734"/>
      <c r="H624" s="734"/>
      <c r="I624" s="734"/>
      <c r="J624" s="734"/>
      <c r="K624" s="734"/>
      <c r="L624" s="734"/>
      <c r="M624" s="735"/>
      <c r="N624" s="731" t="str">
        <f>IF(OR('521A_entry'!R244="",'521A_entry'!R244=0),"",'521A_entry'!R244)</f>
        <v/>
      </c>
      <c r="O624" s="736"/>
    </row>
    <row r="625" spans="1:18" x14ac:dyDescent="0.25">
      <c r="A625" s="728" t="s">
        <v>3103</v>
      </c>
      <c r="B625" s="729"/>
      <c r="C625" s="729"/>
      <c r="D625" s="729"/>
      <c r="E625" s="729"/>
      <c r="F625" s="729"/>
      <c r="G625" s="729"/>
      <c r="H625" s="729"/>
      <c r="I625" s="729"/>
      <c r="J625" s="729"/>
      <c r="K625" s="729"/>
      <c r="L625" s="729"/>
      <c r="M625" s="730"/>
      <c r="N625" s="731">
        <f>$N$86</f>
        <v>0</v>
      </c>
      <c r="O625" s="732"/>
    </row>
    <row r="626" spans="1:18" ht="13.2" customHeight="1" x14ac:dyDescent="0.25">
      <c r="A626" s="759" t="s">
        <v>3773</v>
      </c>
      <c r="B626" s="760"/>
      <c r="C626" s="760"/>
      <c r="D626" s="760"/>
      <c r="E626" s="761"/>
      <c r="F626" s="749" t="s">
        <v>3732</v>
      </c>
      <c r="G626" s="750"/>
      <c r="H626" s="750"/>
      <c r="I626" s="750"/>
      <c r="J626" s="750"/>
      <c r="K626" s="750"/>
      <c r="L626" s="750"/>
      <c r="M626" s="751"/>
      <c r="N626" s="752" t="s">
        <v>3719</v>
      </c>
      <c r="O626" s="753"/>
    </row>
    <row r="627" spans="1:18" x14ac:dyDescent="0.25">
      <c r="A627" s="754" t="str">
        <f>"Page 16 of "&amp;$R$3</f>
        <v>Page 16 of 4</v>
      </c>
      <c r="B627" s="755"/>
      <c r="C627" s="755"/>
      <c r="D627" s="755"/>
      <c r="E627" s="756"/>
      <c r="F627" s="754" t="str">
        <f>IF(K522="","",K522)</f>
        <v/>
      </c>
      <c r="G627" s="755"/>
      <c r="H627" s="755"/>
      <c r="I627" s="755"/>
      <c r="J627" s="755"/>
      <c r="K627" s="755"/>
      <c r="L627" s="755"/>
      <c r="M627" s="756"/>
      <c r="N627" s="757"/>
      <c r="O627" s="758"/>
    </row>
    <row r="628" spans="1:18" x14ac:dyDescent="0.3">
      <c r="A628" s="737" t="s">
        <v>3768</v>
      </c>
      <c r="B628" s="737"/>
      <c r="C628" s="737"/>
      <c r="D628" s="737"/>
      <c r="E628" s="737"/>
      <c r="F628" s="737"/>
      <c r="G628" s="624"/>
      <c r="H628" s="624"/>
      <c r="I628" s="624"/>
      <c r="J628" s="624"/>
      <c r="K628" s="624"/>
      <c r="L628" s="624"/>
      <c r="M628" s="624"/>
      <c r="N628" s="624"/>
      <c r="O628" s="624"/>
    </row>
    <row r="629" spans="1:18" x14ac:dyDescent="0.3">
      <c r="A629" s="738" t="s">
        <v>3733</v>
      </c>
      <c r="B629" s="739"/>
      <c r="C629" s="739"/>
      <c r="D629" s="739"/>
      <c r="E629" s="739"/>
      <c r="F629" s="739"/>
      <c r="G629" s="739"/>
      <c r="H629" s="739"/>
      <c r="I629" s="739"/>
      <c r="J629" s="739"/>
      <c r="K629" s="739"/>
      <c r="L629" s="739"/>
      <c r="M629" s="740"/>
      <c r="N629" s="738" t="s">
        <v>3734</v>
      </c>
      <c r="O629" s="740"/>
      <c r="R629" s="1">
        <f>IF(AND(A630="",N630=""),0,16)</f>
        <v>0</v>
      </c>
    </row>
    <row r="630" spans="1:18" x14ac:dyDescent="0.25">
      <c r="A630" s="733" t="str">
        <f>IF(OR('521A_entry'!L209="",'521A_entry'!L209=0),"",'521A_entry'!L209)</f>
        <v/>
      </c>
      <c r="B630" s="734"/>
      <c r="C630" s="734"/>
      <c r="D630" s="734"/>
      <c r="E630" s="734"/>
      <c r="F630" s="734"/>
      <c r="G630" s="734"/>
      <c r="H630" s="734"/>
      <c r="I630" s="734"/>
      <c r="J630" s="734"/>
      <c r="K630" s="734"/>
      <c r="L630" s="734"/>
      <c r="M630" s="735"/>
      <c r="N630" s="731" t="str">
        <f>IF(OR('521A_entry'!M209="",'521A_entry'!M209=0),"",'521A_entry'!M209)</f>
        <v/>
      </c>
      <c r="O630" s="736"/>
    </row>
    <row r="631" spans="1:18" x14ac:dyDescent="0.25">
      <c r="A631" s="733" t="str">
        <f>IF(OR('521A_entry'!L210="",'521A_entry'!L210=0),"",'521A_entry'!L210)</f>
        <v/>
      </c>
      <c r="B631" s="734"/>
      <c r="C631" s="734"/>
      <c r="D631" s="734"/>
      <c r="E631" s="734"/>
      <c r="F631" s="734"/>
      <c r="G631" s="734"/>
      <c r="H631" s="734"/>
      <c r="I631" s="734"/>
      <c r="J631" s="734"/>
      <c r="K631" s="734"/>
      <c r="L631" s="734"/>
      <c r="M631" s="735"/>
      <c r="N631" s="731" t="str">
        <f>IF(OR('521A_entry'!M210="",'521A_entry'!M210=0),"",'521A_entry'!M210)</f>
        <v/>
      </c>
      <c r="O631" s="736"/>
    </row>
    <row r="632" spans="1:18" x14ac:dyDescent="0.25">
      <c r="A632" s="733" t="str">
        <f>IF(OR('521A_entry'!L211="",'521A_entry'!L211=0),"",'521A_entry'!L211)</f>
        <v/>
      </c>
      <c r="B632" s="734"/>
      <c r="C632" s="734"/>
      <c r="D632" s="734"/>
      <c r="E632" s="734"/>
      <c r="F632" s="734"/>
      <c r="G632" s="734"/>
      <c r="H632" s="734"/>
      <c r="I632" s="734"/>
      <c r="J632" s="734"/>
      <c r="K632" s="734"/>
      <c r="L632" s="734"/>
      <c r="M632" s="735"/>
      <c r="N632" s="731" t="str">
        <f>IF(OR('521A_entry'!M211="",'521A_entry'!M211=0),"",'521A_entry'!M211)</f>
        <v/>
      </c>
      <c r="O632" s="736"/>
    </row>
    <row r="633" spans="1:18" x14ac:dyDescent="0.25">
      <c r="A633" s="733" t="str">
        <f>IF(OR('521A_entry'!L212="",'521A_entry'!L212=0),"",'521A_entry'!L212)</f>
        <v/>
      </c>
      <c r="B633" s="734"/>
      <c r="C633" s="734"/>
      <c r="D633" s="734"/>
      <c r="E633" s="734"/>
      <c r="F633" s="734"/>
      <c r="G633" s="734"/>
      <c r="H633" s="734"/>
      <c r="I633" s="734"/>
      <c r="J633" s="734"/>
      <c r="K633" s="734"/>
      <c r="L633" s="734"/>
      <c r="M633" s="735"/>
      <c r="N633" s="731" t="str">
        <f>IF(OR('521A_entry'!M212="",'521A_entry'!M212=0),"",'521A_entry'!M212)</f>
        <v/>
      </c>
      <c r="O633" s="736"/>
    </row>
    <row r="634" spans="1:18" x14ac:dyDescent="0.25">
      <c r="A634" s="733" t="str">
        <f>IF(OR('521A_entry'!L213="",'521A_entry'!L213=0),"",'521A_entry'!L213)</f>
        <v/>
      </c>
      <c r="B634" s="734"/>
      <c r="C634" s="734"/>
      <c r="D634" s="734"/>
      <c r="E634" s="734"/>
      <c r="F634" s="734"/>
      <c r="G634" s="734"/>
      <c r="H634" s="734"/>
      <c r="I634" s="734"/>
      <c r="J634" s="734"/>
      <c r="K634" s="734"/>
      <c r="L634" s="734"/>
      <c r="M634" s="735"/>
      <c r="N634" s="731" t="str">
        <f>IF(OR('521A_entry'!M213="",'521A_entry'!M213=0),"",'521A_entry'!M213)</f>
        <v/>
      </c>
      <c r="O634" s="736"/>
    </row>
    <row r="635" spans="1:18" x14ac:dyDescent="0.25">
      <c r="A635" s="745" t="s">
        <v>3735</v>
      </c>
      <c r="B635" s="729"/>
      <c r="C635" s="729"/>
      <c r="D635" s="729"/>
      <c r="E635" s="729"/>
      <c r="F635" s="729"/>
      <c r="G635" s="729"/>
      <c r="H635" s="729"/>
      <c r="I635" s="729"/>
      <c r="J635" s="729"/>
      <c r="K635" s="729"/>
      <c r="L635" s="729"/>
      <c r="M635" s="730"/>
      <c r="N635" s="731">
        <f>$N$49</f>
        <v>0</v>
      </c>
      <c r="O635" s="732"/>
    </row>
    <row r="636" spans="1:18" x14ac:dyDescent="0.3">
      <c r="A636" s="737" t="s">
        <v>3757</v>
      </c>
      <c r="B636" s="737"/>
      <c r="C636" s="737"/>
      <c r="D636" s="737"/>
      <c r="E636" s="737"/>
      <c r="F636" s="737"/>
      <c r="G636" s="624"/>
      <c r="H636" s="624"/>
      <c r="I636" s="624"/>
      <c r="J636" s="624"/>
      <c r="K636" s="624"/>
      <c r="L636" s="624"/>
      <c r="M636" s="624"/>
      <c r="N636" s="624"/>
      <c r="O636" s="624"/>
    </row>
    <row r="637" spans="1:18" ht="30" x14ac:dyDescent="0.3">
      <c r="A637" s="738" t="s">
        <v>3736</v>
      </c>
      <c r="B637" s="746"/>
      <c r="C637" s="746"/>
      <c r="D637" s="746"/>
      <c r="E637" s="746"/>
      <c r="F637" s="746"/>
      <c r="G637" s="730"/>
      <c r="H637" s="747" t="s">
        <v>3099</v>
      </c>
      <c r="I637" s="748"/>
      <c r="J637" s="326" t="s">
        <v>3737</v>
      </c>
      <c r="K637" s="35" t="s">
        <v>3100</v>
      </c>
      <c r="L637" s="728" t="s">
        <v>3101</v>
      </c>
      <c r="M637" s="730"/>
      <c r="N637" s="738" t="s">
        <v>3738</v>
      </c>
      <c r="O637" s="730"/>
    </row>
    <row r="638" spans="1:18" x14ac:dyDescent="0.25">
      <c r="A638" s="733"/>
      <c r="B638" s="734"/>
      <c r="C638" s="734"/>
      <c r="D638" s="734"/>
      <c r="E638" s="734"/>
      <c r="F638" s="734"/>
      <c r="G638" s="735"/>
      <c r="H638" s="741"/>
      <c r="I638" s="742"/>
      <c r="J638" s="316"/>
      <c r="K638" s="145"/>
      <c r="L638" s="743"/>
      <c r="M638" s="744"/>
      <c r="N638" s="731"/>
      <c r="O638" s="736"/>
    </row>
    <row r="639" spans="1:18" x14ac:dyDescent="0.25">
      <c r="A639" s="733"/>
      <c r="B639" s="734"/>
      <c r="C639" s="734"/>
      <c r="D639" s="734"/>
      <c r="E639" s="734"/>
      <c r="F639" s="734"/>
      <c r="G639" s="735"/>
      <c r="H639" s="741"/>
      <c r="I639" s="742"/>
      <c r="J639" s="316"/>
      <c r="K639" s="145"/>
      <c r="L639" s="743"/>
      <c r="M639" s="744"/>
      <c r="N639" s="731"/>
      <c r="O639" s="736"/>
    </row>
    <row r="640" spans="1:18" x14ac:dyDescent="0.25">
      <c r="A640" s="733"/>
      <c r="B640" s="734"/>
      <c r="C640" s="734"/>
      <c r="D640" s="734"/>
      <c r="E640" s="734"/>
      <c r="F640" s="734"/>
      <c r="G640" s="735"/>
      <c r="H640" s="741"/>
      <c r="I640" s="742"/>
      <c r="J640" s="316"/>
      <c r="K640" s="145"/>
      <c r="L640" s="743"/>
      <c r="M640" s="744"/>
      <c r="N640" s="731"/>
      <c r="O640" s="736"/>
    </row>
    <row r="641" spans="1:15" x14ac:dyDescent="0.25">
      <c r="A641" s="733"/>
      <c r="B641" s="734"/>
      <c r="C641" s="734"/>
      <c r="D641" s="734"/>
      <c r="E641" s="734"/>
      <c r="F641" s="734"/>
      <c r="G641" s="735"/>
      <c r="H641" s="741"/>
      <c r="I641" s="742"/>
      <c r="J641" s="316"/>
      <c r="K641" s="145"/>
      <c r="L641" s="743"/>
      <c r="M641" s="744"/>
      <c r="N641" s="731"/>
      <c r="O641" s="736"/>
    </row>
    <row r="642" spans="1:15" x14ac:dyDescent="0.25">
      <c r="A642" s="733"/>
      <c r="B642" s="734"/>
      <c r="C642" s="734"/>
      <c r="D642" s="734"/>
      <c r="E642" s="734"/>
      <c r="F642" s="734"/>
      <c r="G642" s="735"/>
      <c r="H642" s="741"/>
      <c r="I642" s="742"/>
      <c r="J642" s="316"/>
      <c r="K642" s="145"/>
      <c r="L642" s="743"/>
      <c r="M642" s="744"/>
      <c r="N642" s="731"/>
      <c r="O642" s="736"/>
    </row>
    <row r="643" spans="1:15" x14ac:dyDescent="0.25">
      <c r="A643" s="733"/>
      <c r="B643" s="734"/>
      <c r="C643" s="734"/>
      <c r="D643" s="734"/>
      <c r="E643" s="734"/>
      <c r="F643" s="734"/>
      <c r="G643" s="735"/>
      <c r="H643" s="741"/>
      <c r="I643" s="742"/>
      <c r="J643" s="316"/>
      <c r="K643" s="145"/>
      <c r="L643" s="743"/>
      <c r="M643" s="744"/>
      <c r="N643" s="731"/>
      <c r="O643" s="736"/>
    </row>
    <row r="644" spans="1:15" x14ac:dyDescent="0.25">
      <c r="A644" s="733"/>
      <c r="B644" s="734"/>
      <c r="C644" s="734"/>
      <c r="D644" s="734"/>
      <c r="E644" s="734"/>
      <c r="F644" s="734"/>
      <c r="G644" s="735"/>
      <c r="H644" s="741"/>
      <c r="I644" s="742"/>
      <c r="J644" s="316"/>
      <c r="K644" s="145"/>
      <c r="L644" s="743"/>
      <c r="M644" s="744"/>
      <c r="N644" s="731"/>
      <c r="O644" s="736"/>
    </row>
    <row r="645" spans="1:15" x14ac:dyDescent="0.25">
      <c r="A645" s="733"/>
      <c r="B645" s="734"/>
      <c r="C645" s="734"/>
      <c r="D645" s="734"/>
      <c r="E645" s="734"/>
      <c r="F645" s="734"/>
      <c r="G645" s="735"/>
      <c r="H645" s="741"/>
      <c r="I645" s="742"/>
      <c r="J645" s="316"/>
      <c r="K645" s="145"/>
      <c r="L645" s="743"/>
      <c r="M645" s="744"/>
      <c r="N645" s="731"/>
      <c r="O645" s="736"/>
    </row>
    <row r="646" spans="1:15" x14ac:dyDescent="0.25">
      <c r="A646" s="733"/>
      <c r="B646" s="734"/>
      <c r="C646" s="734"/>
      <c r="D646" s="734"/>
      <c r="E646" s="734"/>
      <c r="F646" s="734"/>
      <c r="G646" s="735"/>
      <c r="H646" s="741"/>
      <c r="I646" s="742"/>
      <c r="J646" s="316"/>
      <c r="K646" s="145"/>
      <c r="L646" s="743"/>
      <c r="M646" s="744"/>
      <c r="N646" s="731"/>
      <c r="O646" s="736"/>
    </row>
    <row r="647" spans="1:15" x14ac:dyDescent="0.25">
      <c r="A647" s="733"/>
      <c r="B647" s="734"/>
      <c r="C647" s="734"/>
      <c r="D647" s="734"/>
      <c r="E647" s="734"/>
      <c r="F647" s="734"/>
      <c r="G647" s="735"/>
      <c r="H647" s="741"/>
      <c r="I647" s="742"/>
      <c r="J647" s="316"/>
      <c r="K647" s="145"/>
      <c r="L647" s="743"/>
      <c r="M647" s="744"/>
      <c r="N647" s="731"/>
      <c r="O647" s="736"/>
    </row>
    <row r="648" spans="1:15" x14ac:dyDescent="0.25">
      <c r="A648" s="733"/>
      <c r="B648" s="734"/>
      <c r="C648" s="734"/>
      <c r="D648" s="734"/>
      <c r="E648" s="734"/>
      <c r="F648" s="734"/>
      <c r="G648" s="735"/>
      <c r="H648" s="741"/>
      <c r="I648" s="742"/>
      <c r="J648" s="316"/>
      <c r="K648" s="145"/>
      <c r="L648" s="743"/>
      <c r="M648" s="744"/>
      <c r="N648" s="731"/>
      <c r="O648" s="736"/>
    </row>
    <row r="649" spans="1:15" x14ac:dyDescent="0.25">
      <c r="A649" s="733"/>
      <c r="B649" s="734"/>
      <c r="C649" s="734"/>
      <c r="D649" s="734"/>
      <c r="E649" s="734"/>
      <c r="F649" s="734"/>
      <c r="G649" s="735"/>
      <c r="H649" s="741"/>
      <c r="I649" s="742"/>
      <c r="J649" s="316"/>
      <c r="K649" s="145"/>
      <c r="L649" s="743"/>
      <c r="M649" s="744"/>
      <c r="N649" s="731"/>
      <c r="O649" s="736"/>
    </row>
    <row r="650" spans="1:15" x14ac:dyDescent="0.25">
      <c r="A650" s="733"/>
      <c r="B650" s="734"/>
      <c r="C650" s="734"/>
      <c r="D650" s="734"/>
      <c r="E650" s="734"/>
      <c r="F650" s="734"/>
      <c r="G650" s="735"/>
      <c r="H650" s="741"/>
      <c r="I650" s="742"/>
      <c r="J650" s="316"/>
      <c r="K650" s="145"/>
      <c r="L650" s="743"/>
      <c r="M650" s="744"/>
      <c r="N650" s="731"/>
      <c r="O650" s="736"/>
    </row>
    <row r="651" spans="1:15" x14ac:dyDescent="0.25">
      <c r="A651" s="733"/>
      <c r="B651" s="734"/>
      <c r="C651" s="734"/>
      <c r="D651" s="734"/>
      <c r="E651" s="734"/>
      <c r="F651" s="734"/>
      <c r="G651" s="735"/>
      <c r="H651" s="741"/>
      <c r="I651" s="742"/>
      <c r="J651" s="316"/>
      <c r="K651" s="145"/>
      <c r="L651" s="743"/>
      <c r="M651" s="744"/>
      <c r="N651" s="731"/>
      <c r="O651" s="736"/>
    </row>
    <row r="652" spans="1:15" x14ac:dyDescent="0.25">
      <c r="A652" s="733"/>
      <c r="B652" s="734"/>
      <c r="C652" s="734"/>
      <c r="D652" s="734"/>
      <c r="E652" s="734"/>
      <c r="F652" s="734"/>
      <c r="G652" s="735"/>
      <c r="H652" s="741"/>
      <c r="I652" s="742"/>
      <c r="J652" s="316"/>
      <c r="K652" s="145"/>
      <c r="L652" s="743"/>
      <c r="M652" s="744"/>
      <c r="N652" s="731"/>
      <c r="O652" s="736"/>
    </row>
    <row r="653" spans="1:15" x14ac:dyDescent="0.25">
      <c r="A653" s="733"/>
      <c r="B653" s="734"/>
      <c r="C653" s="734"/>
      <c r="D653" s="734"/>
      <c r="E653" s="734"/>
      <c r="F653" s="734"/>
      <c r="G653" s="735"/>
      <c r="H653" s="741"/>
      <c r="I653" s="742"/>
      <c r="J653" s="316"/>
      <c r="K653" s="145"/>
      <c r="L653" s="743"/>
      <c r="M653" s="744"/>
      <c r="N653" s="731"/>
      <c r="O653" s="736"/>
    </row>
    <row r="654" spans="1:15" x14ac:dyDescent="0.25">
      <c r="A654" s="733"/>
      <c r="B654" s="734"/>
      <c r="C654" s="734"/>
      <c r="D654" s="734"/>
      <c r="E654" s="734"/>
      <c r="F654" s="734"/>
      <c r="G654" s="735"/>
      <c r="H654" s="741"/>
      <c r="I654" s="742"/>
      <c r="J654" s="316"/>
      <c r="K654" s="145"/>
      <c r="L654" s="743"/>
      <c r="M654" s="744"/>
      <c r="N654" s="731"/>
      <c r="O654" s="736"/>
    </row>
    <row r="655" spans="1:15" x14ac:dyDescent="0.25">
      <c r="A655" s="733"/>
      <c r="B655" s="734"/>
      <c r="C655" s="734"/>
      <c r="D655" s="734"/>
      <c r="E655" s="734"/>
      <c r="F655" s="734"/>
      <c r="G655" s="735"/>
      <c r="H655" s="741"/>
      <c r="I655" s="742"/>
      <c r="J655" s="316"/>
      <c r="K655" s="145"/>
      <c r="L655" s="743"/>
      <c r="M655" s="744"/>
      <c r="N655" s="731"/>
      <c r="O655" s="736"/>
    </row>
    <row r="656" spans="1:15" x14ac:dyDescent="0.25">
      <c r="A656" s="733"/>
      <c r="B656" s="734"/>
      <c r="C656" s="734"/>
      <c r="D656" s="734"/>
      <c r="E656" s="734"/>
      <c r="F656" s="734"/>
      <c r="G656" s="735"/>
      <c r="H656" s="741"/>
      <c r="I656" s="742"/>
      <c r="J656" s="316"/>
      <c r="K656" s="145"/>
      <c r="L656" s="743"/>
      <c r="M656" s="744"/>
      <c r="N656" s="731"/>
      <c r="O656" s="736"/>
    </row>
    <row r="657" spans="1:18" x14ac:dyDescent="0.25">
      <c r="A657" s="733"/>
      <c r="B657" s="734"/>
      <c r="C657" s="734"/>
      <c r="D657" s="734"/>
      <c r="E657" s="734"/>
      <c r="F657" s="734"/>
      <c r="G657" s="735"/>
      <c r="H657" s="741"/>
      <c r="I657" s="742"/>
      <c r="J657" s="316"/>
      <c r="K657" s="145"/>
      <c r="L657" s="743"/>
      <c r="M657" s="744"/>
      <c r="N657" s="731"/>
      <c r="O657" s="736"/>
    </row>
    <row r="658" spans="1:18" x14ac:dyDescent="0.25">
      <c r="A658" s="733"/>
      <c r="B658" s="734"/>
      <c r="C658" s="734"/>
      <c r="D658" s="734"/>
      <c r="E658" s="734"/>
      <c r="F658" s="734"/>
      <c r="G658" s="735"/>
      <c r="H658" s="741"/>
      <c r="I658" s="742"/>
      <c r="J658" s="316"/>
      <c r="K658" s="145"/>
      <c r="L658" s="743"/>
      <c r="M658" s="744"/>
      <c r="N658" s="731"/>
      <c r="O658" s="736"/>
    </row>
    <row r="659" spans="1:18" x14ac:dyDescent="0.25">
      <c r="A659" s="733"/>
      <c r="B659" s="734"/>
      <c r="C659" s="734"/>
      <c r="D659" s="734"/>
      <c r="E659" s="734"/>
      <c r="F659" s="734"/>
      <c r="G659" s="735"/>
      <c r="H659" s="741"/>
      <c r="I659" s="742"/>
      <c r="J659" s="316"/>
      <c r="K659" s="145"/>
      <c r="L659" s="743"/>
      <c r="M659" s="744"/>
      <c r="N659" s="731"/>
      <c r="O659" s="736"/>
    </row>
    <row r="660" spans="1:18" x14ac:dyDescent="0.25">
      <c r="A660" s="733"/>
      <c r="B660" s="734"/>
      <c r="C660" s="734"/>
      <c r="D660" s="734"/>
      <c r="E660" s="734"/>
      <c r="F660" s="734"/>
      <c r="G660" s="735"/>
      <c r="H660" s="741"/>
      <c r="I660" s="742"/>
      <c r="J660" s="316"/>
      <c r="K660" s="145"/>
      <c r="L660" s="743"/>
      <c r="M660" s="744"/>
      <c r="N660" s="731"/>
      <c r="O660" s="736"/>
    </row>
    <row r="661" spans="1:18" x14ac:dyDescent="0.25">
      <c r="A661" s="728" t="s">
        <v>3102</v>
      </c>
      <c r="B661" s="729"/>
      <c r="C661" s="729"/>
      <c r="D661" s="729"/>
      <c r="E661" s="729"/>
      <c r="F661" s="729"/>
      <c r="G661" s="729"/>
      <c r="H661" s="729"/>
      <c r="I661" s="729"/>
      <c r="J661" s="729"/>
      <c r="K661" s="729"/>
      <c r="L661" s="729"/>
      <c r="M661" s="730"/>
      <c r="N661" s="731">
        <f>$N$75</f>
        <v>0</v>
      </c>
      <c r="O661" s="732"/>
    </row>
    <row r="662" spans="1:18" x14ac:dyDescent="0.3">
      <c r="A662" s="737" t="s">
        <v>3758</v>
      </c>
      <c r="B662" s="737"/>
      <c r="C662" s="737"/>
      <c r="D662" s="737"/>
      <c r="E662" s="737"/>
      <c r="F662" s="737"/>
      <c r="G662" s="624"/>
      <c r="H662" s="624"/>
      <c r="I662" s="624"/>
      <c r="J662" s="624"/>
      <c r="K662" s="624"/>
      <c r="L662" s="624"/>
      <c r="M662" s="624"/>
      <c r="N662" s="624"/>
      <c r="O662" s="624"/>
    </row>
    <row r="663" spans="1:18" x14ac:dyDescent="0.3">
      <c r="A663" s="738" t="s">
        <v>3739</v>
      </c>
      <c r="B663" s="739"/>
      <c r="C663" s="739"/>
      <c r="D663" s="739"/>
      <c r="E663" s="739"/>
      <c r="F663" s="739"/>
      <c r="G663" s="739"/>
      <c r="H663" s="739"/>
      <c r="I663" s="739"/>
      <c r="J663" s="739"/>
      <c r="K663" s="739"/>
      <c r="L663" s="739"/>
      <c r="M663" s="740"/>
      <c r="N663" s="738" t="s">
        <v>3740</v>
      </c>
      <c r="O663" s="740"/>
      <c r="R663" s="1">
        <f>IF(AND(A664="",N664=""),0,16)</f>
        <v>0</v>
      </c>
    </row>
    <row r="664" spans="1:18" x14ac:dyDescent="0.25">
      <c r="A664" s="733" t="str">
        <f>IF(OR('521A_entry'!Q245="",'521A_entry'!Q245=0),"",'521A_entry'!Q245)</f>
        <v/>
      </c>
      <c r="B664" s="734"/>
      <c r="C664" s="734"/>
      <c r="D664" s="734"/>
      <c r="E664" s="734"/>
      <c r="F664" s="734"/>
      <c r="G664" s="734"/>
      <c r="H664" s="734"/>
      <c r="I664" s="734"/>
      <c r="J664" s="734"/>
      <c r="K664" s="734"/>
      <c r="L664" s="734"/>
      <c r="M664" s="735"/>
      <c r="N664" s="731" t="str">
        <f>IF(OR('521A_entry'!R245="",'521A_entry'!R245=0),"",'521A_entry'!R245)</f>
        <v/>
      </c>
      <c r="O664" s="736"/>
    </row>
    <row r="665" spans="1:18" x14ac:dyDescent="0.25">
      <c r="A665" s="733" t="str">
        <f>IF(OR('521A_entry'!Q246="",'521A_entry'!Q246=0),"",'521A_entry'!Q246)</f>
        <v/>
      </c>
      <c r="B665" s="734"/>
      <c r="C665" s="734"/>
      <c r="D665" s="734"/>
      <c r="E665" s="734"/>
      <c r="F665" s="734"/>
      <c r="G665" s="734"/>
      <c r="H665" s="734"/>
      <c r="I665" s="734"/>
      <c r="J665" s="734"/>
      <c r="K665" s="734"/>
      <c r="L665" s="734"/>
      <c r="M665" s="735"/>
      <c r="N665" s="731" t="str">
        <f>IF(OR('521A_entry'!R246="",'521A_entry'!R246=0),"",'521A_entry'!R246)</f>
        <v/>
      </c>
      <c r="O665" s="736"/>
    </row>
    <row r="666" spans="1:18" x14ac:dyDescent="0.25">
      <c r="A666" s="733" t="str">
        <f>IF(OR('521A_entry'!Q247="",'521A_entry'!Q247=0),"",'521A_entry'!Q247)</f>
        <v/>
      </c>
      <c r="B666" s="734"/>
      <c r="C666" s="734"/>
      <c r="D666" s="734"/>
      <c r="E666" s="734"/>
      <c r="F666" s="734"/>
      <c r="G666" s="734"/>
      <c r="H666" s="734"/>
      <c r="I666" s="734"/>
      <c r="J666" s="734"/>
      <c r="K666" s="734"/>
      <c r="L666" s="734"/>
      <c r="M666" s="735"/>
      <c r="N666" s="731" t="str">
        <f>IF(OR('521A_entry'!R247="",'521A_entry'!R247=0),"",'521A_entry'!R247)</f>
        <v/>
      </c>
      <c r="O666" s="736"/>
    </row>
    <row r="667" spans="1:18" x14ac:dyDescent="0.25">
      <c r="A667" s="733" t="str">
        <f>IF(OR('521A_entry'!Q248="",'521A_entry'!Q248=0),"",'521A_entry'!Q248)</f>
        <v/>
      </c>
      <c r="B667" s="734"/>
      <c r="C667" s="734"/>
      <c r="D667" s="734"/>
      <c r="E667" s="734"/>
      <c r="F667" s="734"/>
      <c r="G667" s="734"/>
      <c r="H667" s="734"/>
      <c r="I667" s="734"/>
      <c r="J667" s="734"/>
      <c r="K667" s="734"/>
      <c r="L667" s="734"/>
      <c r="M667" s="735"/>
      <c r="N667" s="731" t="str">
        <f>IF(OR('521A_entry'!R248="",'521A_entry'!R248=0),"",'521A_entry'!R248)</f>
        <v/>
      </c>
      <c r="O667" s="736"/>
    </row>
    <row r="668" spans="1:18" x14ac:dyDescent="0.25">
      <c r="A668" s="733"/>
      <c r="B668" s="734"/>
      <c r="C668" s="734"/>
      <c r="D668" s="734"/>
      <c r="E668" s="734"/>
      <c r="F668" s="734"/>
      <c r="G668" s="734"/>
      <c r="H668" s="734"/>
      <c r="I668" s="734"/>
      <c r="J668" s="734"/>
      <c r="K668" s="734"/>
      <c r="L668" s="734"/>
      <c r="M668" s="735"/>
      <c r="N668" s="731"/>
      <c r="O668" s="736"/>
    </row>
    <row r="669" spans="1:18" x14ac:dyDescent="0.25">
      <c r="A669" s="733"/>
      <c r="B669" s="734"/>
      <c r="C669" s="734"/>
      <c r="D669" s="734"/>
      <c r="E669" s="734"/>
      <c r="F669" s="734"/>
      <c r="G669" s="734"/>
      <c r="H669" s="734"/>
      <c r="I669" s="734"/>
      <c r="J669" s="734"/>
      <c r="K669" s="734"/>
      <c r="L669" s="734"/>
      <c r="M669" s="735"/>
      <c r="N669" s="731"/>
      <c r="O669" s="736"/>
    </row>
    <row r="670" spans="1:18" x14ac:dyDescent="0.25">
      <c r="A670" s="733"/>
      <c r="B670" s="734"/>
      <c r="C670" s="734"/>
      <c r="D670" s="734"/>
      <c r="E670" s="734"/>
      <c r="F670" s="734"/>
      <c r="G670" s="734"/>
      <c r="H670" s="734"/>
      <c r="I670" s="734"/>
      <c r="J670" s="734"/>
      <c r="K670" s="734"/>
      <c r="L670" s="734"/>
      <c r="M670" s="735"/>
      <c r="N670" s="731"/>
      <c r="O670" s="736"/>
    </row>
    <row r="671" spans="1:18" x14ac:dyDescent="0.25">
      <c r="A671" s="733"/>
      <c r="B671" s="734"/>
      <c r="C671" s="734"/>
      <c r="D671" s="734"/>
      <c r="E671" s="734"/>
      <c r="F671" s="734"/>
      <c r="G671" s="734"/>
      <c r="H671" s="734"/>
      <c r="I671" s="734"/>
      <c r="J671" s="734"/>
      <c r="K671" s="734"/>
      <c r="L671" s="734"/>
      <c r="M671" s="735"/>
      <c r="N671" s="731"/>
      <c r="O671" s="736"/>
    </row>
    <row r="672" spans="1:18" x14ac:dyDescent="0.25">
      <c r="A672" s="728" t="s">
        <v>3103</v>
      </c>
      <c r="B672" s="729"/>
      <c r="C672" s="729"/>
      <c r="D672" s="729"/>
      <c r="E672" s="729"/>
      <c r="F672" s="729"/>
      <c r="G672" s="729"/>
      <c r="H672" s="729"/>
      <c r="I672" s="729"/>
      <c r="J672" s="729"/>
      <c r="K672" s="729"/>
      <c r="L672" s="729"/>
      <c r="M672" s="730"/>
      <c r="N672" s="731">
        <f>$N$86</f>
        <v>0</v>
      </c>
      <c r="O672" s="732"/>
    </row>
    <row r="673" spans="1:18" ht="13.2" customHeight="1" x14ac:dyDescent="0.25">
      <c r="A673" s="759" t="s">
        <v>3773</v>
      </c>
      <c r="B673" s="760"/>
      <c r="C673" s="760"/>
      <c r="D673" s="760"/>
      <c r="E673" s="761"/>
      <c r="F673" s="749" t="s">
        <v>3732</v>
      </c>
      <c r="G673" s="750"/>
      <c r="H673" s="750"/>
      <c r="I673" s="750"/>
      <c r="J673" s="750"/>
      <c r="K673" s="750"/>
      <c r="L673" s="750"/>
      <c r="M673" s="751"/>
      <c r="N673" s="752" t="s">
        <v>3719</v>
      </c>
      <c r="O673" s="753"/>
    </row>
    <row r="674" spans="1:18" x14ac:dyDescent="0.25">
      <c r="A674" s="754" t="str">
        <f>"Page 17 of "&amp;$R$3</f>
        <v>Page 17 of 4</v>
      </c>
      <c r="B674" s="755"/>
      <c r="C674" s="755"/>
      <c r="D674" s="755"/>
      <c r="E674" s="756"/>
      <c r="F674" s="754" t="str">
        <f>IF(K569="","",K569)</f>
        <v/>
      </c>
      <c r="G674" s="755"/>
      <c r="H674" s="755"/>
      <c r="I674" s="755"/>
      <c r="J674" s="755"/>
      <c r="K674" s="755"/>
      <c r="L674" s="755"/>
      <c r="M674" s="756"/>
      <c r="N674" s="757"/>
      <c r="O674" s="758"/>
    </row>
    <row r="675" spans="1:18" x14ac:dyDescent="0.3">
      <c r="A675" s="737" t="s">
        <v>3768</v>
      </c>
      <c r="B675" s="737"/>
      <c r="C675" s="737"/>
      <c r="D675" s="737"/>
      <c r="E675" s="737"/>
      <c r="F675" s="737"/>
      <c r="G675" s="624"/>
      <c r="H675" s="624"/>
      <c r="I675" s="624"/>
      <c r="J675" s="624"/>
      <c r="K675" s="624"/>
      <c r="L675" s="624"/>
      <c r="M675" s="624"/>
      <c r="N675" s="624"/>
      <c r="O675" s="624"/>
    </row>
    <row r="676" spans="1:18" x14ac:dyDescent="0.3">
      <c r="A676" s="738" t="s">
        <v>3733</v>
      </c>
      <c r="B676" s="739"/>
      <c r="C676" s="739"/>
      <c r="D676" s="739"/>
      <c r="E676" s="739"/>
      <c r="F676" s="739"/>
      <c r="G676" s="739"/>
      <c r="H676" s="739"/>
      <c r="I676" s="739"/>
      <c r="J676" s="739"/>
      <c r="K676" s="739"/>
      <c r="L676" s="739"/>
      <c r="M676" s="740"/>
      <c r="N676" s="738" t="s">
        <v>3734</v>
      </c>
      <c r="O676" s="740"/>
      <c r="R676" s="1">
        <f>IF(AND(A677="",N677=""),0,17)</f>
        <v>0</v>
      </c>
    </row>
    <row r="677" spans="1:18" x14ac:dyDescent="0.25">
      <c r="A677" s="733" t="str">
        <f>IF(OR('521A_entry'!L214="",'521A_entry'!L214=0),"",'521A_entry'!L214)</f>
        <v/>
      </c>
      <c r="B677" s="734"/>
      <c r="C677" s="734"/>
      <c r="D677" s="734"/>
      <c r="E677" s="734"/>
      <c r="F677" s="734"/>
      <c r="G677" s="734"/>
      <c r="H677" s="734"/>
      <c r="I677" s="734"/>
      <c r="J677" s="734"/>
      <c r="K677" s="734"/>
      <c r="L677" s="734"/>
      <c r="M677" s="735"/>
      <c r="N677" s="731" t="str">
        <f>IF(OR('521A_entry'!M214="",'521A_entry'!M214=0),"",'521A_entry'!M214)</f>
        <v/>
      </c>
      <c r="O677" s="736"/>
    </row>
    <row r="678" spans="1:18" x14ac:dyDescent="0.25">
      <c r="A678" s="733" t="str">
        <f>IF(OR('521A_entry'!L215="",'521A_entry'!L215=0),"",'521A_entry'!L215)</f>
        <v/>
      </c>
      <c r="B678" s="734"/>
      <c r="C678" s="734"/>
      <c r="D678" s="734"/>
      <c r="E678" s="734"/>
      <c r="F678" s="734"/>
      <c r="G678" s="734"/>
      <c r="H678" s="734"/>
      <c r="I678" s="734"/>
      <c r="J678" s="734"/>
      <c r="K678" s="734"/>
      <c r="L678" s="734"/>
      <c r="M678" s="735"/>
      <c r="N678" s="731" t="str">
        <f>IF(OR('521A_entry'!M215="",'521A_entry'!M215=0),"",'521A_entry'!M215)</f>
        <v/>
      </c>
      <c r="O678" s="736"/>
    </row>
    <row r="679" spans="1:18" x14ac:dyDescent="0.25">
      <c r="A679" s="733" t="str">
        <f>IF(OR('521A_entry'!L216="",'521A_entry'!L216=0),"",'521A_entry'!L216)</f>
        <v/>
      </c>
      <c r="B679" s="734"/>
      <c r="C679" s="734"/>
      <c r="D679" s="734"/>
      <c r="E679" s="734"/>
      <c r="F679" s="734"/>
      <c r="G679" s="734"/>
      <c r="H679" s="734"/>
      <c r="I679" s="734"/>
      <c r="J679" s="734"/>
      <c r="K679" s="734"/>
      <c r="L679" s="734"/>
      <c r="M679" s="735"/>
      <c r="N679" s="731" t="str">
        <f>IF(OR('521A_entry'!M216="",'521A_entry'!M216=0),"",'521A_entry'!M216)</f>
        <v/>
      </c>
      <c r="O679" s="736"/>
    </row>
    <row r="680" spans="1:18" x14ac:dyDescent="0.25">
      <c r="A680" s="733" t="str">
        <f>IF(OR('521A_entry'!L217="",'521A_entry'!L217=0),"",'521A_entry'!L217)</f>
        <v/>
      </c>
      <c r="B680" s="734"/>
      <c r="C680" s="734"/>
      <c r="D680" s="734"/>
      <c r="E680" s="734"/>
      <c r="F680" s="734"/>
      <c r="G680" s="734"/>
      <c r="H680" s="734"/>
      <c r="I680" s="734"/>
      <c r="J680" s="734"/>
      <c r="K680" s="734"/>
      <c r="L680" s="734"/>
      <c r="M680" s="735"/>
      <c r="N680" s="731" t="str">
        <f>IF(OR('521A_entry'!M217="",'521A_entry'!M217=0),"",'521A_entry'!M217)</f>
        <v/>
      </c>
      <c r="O680" s="736"/>
    </row>
    <row r="681" spans="1:18" x14ac:dyDescent="0.25">
      <c r="A681" s="733" t="str">
        <f>IF(OR('521A_entry'!L218="",'521A_entry'!L218=0),"",'521A_entry'!L218)</f>
        <v/>
      </c>
      <c r="B681" s="734"/>
      <c r="C681" s="734"/>
      <c r="D681" s="734"/>
      <c r="E681" s="734"/>
      <c r="F681" s="734"/>
      <c r="G681" s="734"/>
      <c r="H681" s="734"/>
      <c r="I681" s="734"/>
      <c r="J681" s="734"/>
      <c r="K681" s="734"/>
      <c r="L681" s="734"/>
      <c r="M681" s="735"/>
      <c r="N681" s="731" t="str">
        <f>IF(OR('521A_entry'!M218="",'521A_entry'!M218=0),"",'521A_entry'!M218)</f>
        <v/>
      </c>
      <c r="O681" s="736"/>
    </row>
    <row r="682" spans="1:18" x14ac:dyDescent="0.25">
      <c r="A682" s="745" t="s">
        <v>3735</v>
      </c>
      <c r="B682" s="729"/>
      <c r="C682" s="729"/>
      <c r="D682" s="729"/>
      <c r="E682" s="729"/>
      <c r="F682" s="729"/>
      <c r="G682" s="729"/>
      <c r="H682" s="729"/>
      <c r="I682" s="729"/>
      <c r="J682" s="729"/>
      <c r="K682" s="729"/>
      <c r="L682" s="729"/>
      <c r="M682" s="730"/>
      <c r="N682" s="731">
        <f>$N$49</f>
        <v>0</v>
      </c>
      <c r="O682" s="732"/>
    </row>
    <row r="683" spans="1:18" x14ac:dyDescent="0.3">
      <c r="A683" s="737" t="s">
        <v>3757</v>
      </c>
      <c r="B683" s="737"/>
      <c r="C683" s="737"/>
      <c r="D683" s="737"/>
      <c r="E683" s="737"/>
      <c r="F683" s="737"/>
      <c r="G683" s="624"/>
      <c r="H683" s="624"/>
      <c r="I683" s="624"/>
      <c r="J683" s="624"/>
      <c r="K683" s="624"/>
      <c r="L683" s="624"/>
      <c r="M683" s="624"/>
      <c r="N683" s="624"/>
      <c r="O683" s="624"/>
    </row>
    <row r="684" spans="1:18" ht="30" x14ac:dyDescent="0.3">
      <c r="A684" s="738" t="s">
        <v>3736</v>
      </c>
      <c r="B684" s="746"/>
      <c r="C684" s="746"/>
      <c r="D684" s="746"/>
      <c r="E684" s="746"/>
      <c r="F684" s="746"/>
      <c r="G684" s="730"/>
      <c r="H684" s="747" t="s">
        <v>3099</v>
      </c>
      <c r="I684" s="748"/>
      <c r="J684" s="326" t="s">
        <v>3737</v>
      </c>
      <c r="K684" s="35" t="s">
        <v>3100</v>
      </c>
      <c r="L684" s="728" t="s">
        <v>3101</v>
      </c>
      <c r="M684" s="730"/>
      <c r="N684" s="738" t="s">
        <v>3738</v>
      </c>
      <c r="O684" s="730"/>
    </row>
    <row r="685" spans="1:18" x14ac:dyDescent="0.25">
      <c r="A685" s="733"/>
      <c r="B685" s="734"/>
      <c r="C685" s="734"/>
      <c r="D685" s="734"/>
      <c r="E685" s="734"/>
      <c r="F685" s="734"/>
      <c r="G685" s="735"/>
      <c r="H685" s="741"/>
      <c r="I685" s="742"/>
      <c r="J685" s="316"/>
      <c r="K685" s="145"/>
      <c r="L685" s="743"/>
      <c r="M685" s="744"/>
      <c r="N685" s="731"/>
      <c r="O685" s="736"/>
    </row>
    <row r="686" spans="1:18" x14ac:dyDescent="0.25">
      <c r="A686" s="733"/>
      <c r="B686" s="734"/>
      <c r="C686" s="734"/>
      <c r="D686" s="734"/>
      <c r="E686" s="734"/>
      <c r="F686" s="734"/>
      <c r="G686" s="735"/>
      <c r="H686" s="741"/>
      <c r="I686" s="742"/>
      <c r="J686" s="316"/>
      <c r="K686" s="145"/>
      <c r="L686" s="743"/>
      <c r="M686" s="744"/>
      <c r="N686" s="731"/>
      <c r="O686" s="736"/>
    </row>
    <row r="687" spans="1:18" x14ac:dyDescent="0.25">
      <c r="A687" s="733"/>
      <c r="B687" s="734"/>
      <c r="C687" s="734"/>
      <c r="D687" s="734"/>
      <c r="E687" s="734"/>
      <c r="F687" s="734"/>
      <c r="G687" s="735"/>
      <c r="H687" s="741"/>
      <c r="I687" s="742"/>
      <c r="J687" s="316"/>
      <c r="K687" s="145"/>
      <c r="L687" s="743"/>
      <c r="M687" s="744"/>
      <c r="N687" s="731"/>
      <c r="O687" s="736"/>
    </row>
    <row r="688" spans="1:18" x14ac:dyDescent="0.25">
      <c r="A688" s="733"/>
      <c r="B688" s="734"/>
      <c r="C688" s="734"/>
      <c r="D688" s="734"/>
      <c r="E688" s="734"/>
      <c r="F688" s="734"/>
      <c r="G688" s="735"/>
      <c r="H688" s="741"/>
      <c r="I688" s="742"/>
      <c r="J688" s="316"/>
      <c r="K688" s="145"/>
      <c r="L688" s="743"/>
      <c r="M688" s="744"/>
      <c r="N688" s="731"/>
      <c r="O688" s="736"/>
    </row>
    <row r="689" spans="1:15" x14ac:dyDescent="0.25">
      <c r="A689" s="733"/>
      <c r="B689" s="734"/>
      <c r="C689" s="734"/>
      <c r="D689" s="734"/>
      <c r="E689" s="734"/>
      <c r="F689" s="734"/>
      <c r="G689" s="735"/>
      <c r="H689" s="741"/>
      <c r="I689" s="742"/>
      <c r="J689" s="316"/>
      <c r="K689" s="145"/>
      <c r="L689" s="743"/>
      <c r="M689" s="744"/>
      <c r="N689" s="731"/>
      <c r="O689" s="736"/>
    </row>
    <row r="690" spans="1:15" x14ac:dyDescent="0.25">
      <c r="A690" s="733"/>
      <c r="B690" s="734"/>
      <c r="C690" s="734"/>
      <c r="D690" s="734"/>
      <c r="E690" s="734"/>
      <c r="F690" s="734"/>
      <c r="G690" s="735"/>
      <c r="H690" s="741"/>
      <c r="I690" s="742"/>
      <c r="J690" s="316"/>
      <c r="K690" s="145"/>
      <c r="L690" s="743"/>
      <c r="M690" s="744"/>
      <c r="N690" s="731"/>
      <c r="O690" s="736"/>
    </row>
    <row r="691" spans="1:15" x14ac:dyDescent="0.25">
      <c r="A691" s="733"/>
      <c r="B691" s="734"/>
      <c r="C691" s="734"/>
      <c r="D691" s="734"/>
      <c r="E691" s="734"/>
      <c r="F691" s="734"/>
      <c r="G691" s="735"/>
      <c r="H691" s="741"/>
      <c r="I691" s="742"/>
      <c r="J691" s="316"/>
      <c r="K691" s="145"/>
      <c r="L691" s="743"/>
      <c r="M691" s="744"/>
      <c r="N691" s="731"/>
      <c r="O691" s="736"/>
    </row>
    <row r="692" spans="1:15" x14ac:dyDescent="0.25">
      <c r="A692" s="733"/>
      <c r="B692" s="734"/>
      <c r="C692" s="734"/>
      <c r="D692" s="734"/>
      <c r="E692" s="734"/>
      <c r="F692" s="734"/>
      <c r="G692" s="735"/>
      <c r="H692" s="741"/>
      <c r="I692" s="742"/>
      <c r="J692" s="316"/>
      <c r="K692" s="145"/>
      <c r="L692" s="743"/>
      <c r="M692" s="744"/>
      <c r="N692" s="731"/>
      <c r="O692" s="736"/>
    </row>
    <row r="693" spans="1:15" x14ac:dyDescent="0.25">
      <c r="A693" s="733"/>
      <c r="B693" s="734"/>
      <c r="C693" s="734"/>
      <c r="D693" s="734"/>
      <c r="E693" s="734"/>
      <c r="F693" s="734"/>
      <c r="G693" s="735"/>
      <c r="H693" s="741"/>
      <c r="I693" s="742"/>
      <c r="J693" s="316"/>
      <c r="K693" s="145"/>
      <c r="L693" s="743"/>
      <c r="M693" s="744"/>
      <c r="N693" s="731"/>
      <c r="O693" s="736"/>
    </row>
    <row r="694" spans="1:15" x14ac:dyDescent="0.25">
      <c r="A694" s="733"/>
      <c r="B694" s="734"/>
      <c r="C694" s="734"/>
      <c r="D694" s="734"/>
      <c r="E694" s="734"/>
      <c r="F694" s="734"/>
      <c r="G694" s="735"/>
      <c r="H694" s="741"/>
      <c r="I694" s="742"/>
      <c r="J694" s="316"/>
      <c r="K694" s="145"/>
      <c r="L694" s="743"/>
      <c r="M694" s="744"/>
      <c r="N694" s="731"/>
      <c r="O694" s="736"/>
    </row>
    <row r="695" spans="1:15" x14ac:dyDescent="0.25">
      <c r="A695" s="733"/>
      <c r="B695" s="734"/>
      <c r="C695" s="734"/>
      <c r="D695" s="734"/>
      <c r="E695" s="734"/>
      <c r="F695" s="734"/>
      <c r="G695" s="735"/>
      <c r="H695" s="741"/>
      <c r="I695" s="742"/>
      <c r="J695" s="316"/>
      <c r="K695" s="145"/>
      <c r="L695" s="743"/>
      <c r="M695" s="744"/>
      <c r="N695" s="731"/>
      <c r="O695" s="736"/>
    </row>
    <row r="696" spans="1:15" x14ac:dyDescent="0.25">
      <c r="A696" s="733"/>
      <c r="B696" s="734"/>
      <c r="C696" s="734"/>
      <c r="D696" s="734"/>
      <c r="E696" s="734"/>
      <c r="F696" s="734"/>
      <c r="G696" s="735"/>
      <c r="H696" s="741"/>
      <c r="I696" s="742"/>
      <c r="J696" s="316"/>
      <c r="K696" s="145"/>
      <c r="L696" s="743"/>
      <c r="M696" s="744"/>
      <c r="N696" s="731"/>
      <c r="O696" s="736"/>
    </row>
    <row r="697" spans="1:15" x14ac:dyDescent="0.25">
      <c r="A697" s="733"/>
      <c r="B697" s="734"/>
      <c r="C697" s="734"/>
      <c r="D697" s="734"/>
      <c r="E697" s="734"/>
      <c r="F697" s="734"/>
      <c r="G697" s="735"/>
      <c r="H697" s="741"/>
      <c r="I697" s="742"/>
      <c r="J697" s="316"/>
      <c r="K697" s="145"/>
      <c r="L697" s="743"/>
      <c r="M697" s="744"/>
      <c r="N697" s="731"/>
      <c r="O697" s="736"/>
    </row>
    <row r="698" spans="1:15" x14ac:dyDescent="0.25">
      <c r="A698" s="733"/>
      <c r="B698" s="734"/>
      <c r="C698" s="734"/>
      <c r="D698" s="734"/>
      <c r="E698" s="734"/>
      <c r="F698" s="734"/>
      <c r="G698" s="735"/>
      <c r="H698" s="741"/>
      <c r="I698" s="742"/>
      <c r="J698" s="316"/>
      <c r="K698" s="145"/>
      <c r="L698" s="743"/>
      <c r="M698" s="744"/>
      <c r="N698" s="731"/>
      <c r="O698" s="736"/>
    </row>
    <row r="699" spans="1:15" x14ac:dyDescent="0.25">
      <c r="A699" s="733"/>
      <c r="B699" s="734"/>
      <c r="C699" s="734"/>
      <c r="D699" s="734"/>
      <c r="E699" s="734"/>
      <c r="F699" s="734"/>
      <c r="G699" s="735"/>
      <c r="H699" s="741"/>
      <c r="I699" s="742"/>
      <c r="J699" s="316"/>
      <c r="K699" s="145"/>
      <c r="L699" s="743"/>
      <c r="M699" s="744"/>
      <c r="N699" s="731"/>
      <c r="O699" s="736"/>
    </row>
    <row r="700" spans="1:15" x14ac:dyDescent="0.25">
      <c r="A700" s="733"/>
      <c r="B700" s="734"/>
      <c r="C700" s="734"/>
      <c r="D700" s="734"/>
      <c r="E700" s="734"/>
      <c r="F700" s="734"/>
      <c r="G700" s="735"/>
      <c r="H700" s="741"/>
      <c r="I700" s="742"/>
      <c r="J700" s="316"/>
      <c r="K700" s="145"/>
      <c r="L700" s="743"/>
      <c r="M700" s="744"/>
      <c r="N700" s="731"/>
      <c r="O700" s="736"/>
    </row>
    <row r="701" spans="1:15" x14ac:dyDescent="0.25">
      <c r="A701" s="733"/>
      <c r="B701" s="734"/>
      <c r="C701" s="734"/>
      <c r="D701" s="734"/>
      <c r="E701" s="734"/>
      <c r="F701" s="734"/>
      <c r="G701" s="735"/>
      <c r="H701" s="741"/>
      <c r="I701" s="742"/>
      <c r="J701" s="316"/>
      <c r="K701" s="145"/>
      <c r="L701" s="743"/>
      <c r="M701" s="744"/>
      <c r="N701" s="731"/>
      <c r="O701" s="736"/>
    </row>
    <row r="702" spans="1:15" x14ac:dyDescent="0.25">
      <c r="A702" s="733"/>
      <c r="B702" s="734"/>
      <c r="C702" s="734"/>
      <c r="D702" s="734"/>
      <c r="E702" s="734"/>
      <c r="F702" s="734"/>
      <c r="G702" s="735"/>
      <c r="H702" s="741"/>
      <c r="I702" s="742"/>
      <c r="J702" s="316"/>
      <c r="K702" s="145"/>
      <c r="L702" s="743"/>
      <c r="M702" s="744"/>
      <c r="N702" s="731"/>
      <c r="O702" s="736"/>
    </row>
    <row r="703" spans="1:15" x14ac:dyDescent="0.25">
      <c r="A703" s="733"/>
      <c r="B703" s="734"/>
      <c r="C703" s="734"/>
      <c r="D703" s="734"/>
      <c r="E703" s="734"/>
      <c r="F703" s="734"/>
      <c r="G703" s="735"/>
      <c r="H703" s="741"/>
      <c r="I703" s="742"/>
      <c r="J703" s="316"/>
      <c r="K703" s="145"/>
      <c r="L703" s="743"/>
      <c r="M703" s="744"/>
      <c r="N703" s="731"/>
      <c r="O703" s="736"/>
    </row>
    <row r="704" spans="1:15" x14ac:dyDescent="0.25">
      <c r="A704" s="733"/>
      <c r="B704" s="734"/>
      <c r="C704" s="734"/>
      <c r="D704" s="734"/>
      <c r="E704" s="734"/>
      <c r="F704" s="734"/>
      <c r="G704" s="735"/>
      <c r="H704" s="741"/>
      <c r="I704" s="742"/>
      <c r="J704" s="316"/>
      <c r="K704" s="145"/>
      <c r="L704" s="743"/>
      <c r="M704" s="744"/>
      <c r="N704" s="731"/>
      <c r="O704" s="736"/>
    </row>
    <row r="705" spans="1:15" x14ac:dyDescent="0.25">
      <c r="A705" s="733"/>
      <c r="B705" s="734"/>
      <c r="C705" s="734"/>
      <c r="D705" s="734"/>
      <c r="E705" s="734"/>
      <c r="F705" s="734"/>
      <c r="G705" s="735"/>
      <c r="H705" s="741"/>
      <c r="I705" s="742"/>
      <c r="J705" s="316"/>
      <c r="K705" s="145"/>
      <c r="L705" s="743"/>
      <c r="M705" s="744"/>
      <c r="N705" s="731"/>
      <c r="O705" s="736"/>
    </row>
    <row r="706" spans="1:15" x14ac:dyDescent="0.25">
      <c r="A706" s="733"/>
      <c r="B706" s="734"/>
      <c r="C706" s="734"/>
      <c r="D706" s="734"/>
      <c r="E706" s="734"/>
      <c r="F706" s="734"/>
      <c r="G706" s="735"/>
      <c r="H706" s="741"/>
      <c r="I706" s="742"/>
      <c r="J706" s="316"/>
      <c r="K706" s="145"/>
      <c r="L706" s="743"/>
      <c r="M706" s="744"/>
      <c r="N706" s="731"/>
      <c r="O706" s="736"/>
    </row>
    <row r="707" spans="1:15" x14ac:dyDescent="0.25">
      <c r="A707" s="733"/>
      <c r="B707" s="734"/>
      <c r="C707" s="734"/>
      <c r="D707" s="734"/>
      <c r="E707" s="734"/>
      <c r="F707" s="734"/>
      <c r="G707" s="735"/>
      <c r="H707" s="741"/>
      <c r="I707" s="742"/>
      <c r="J707" s="316"/>
      <c r="K707" s="145"/>
      <c r="L707" s="743"/>
      <c r="M707" s="744"/>
      <c r="N707" s="731"/>
      <c r="O707" s="736"/>
    </row>
    <row r="708" spans="1:15" x14ac:dyDescent="0.25">
      <c r="A708" s="728" t="s">
        <v>3102</v>
      </c>
      <c r="B708" s="729"/>
      <c r="C708" s="729"/>
      <c r="D708" s="729"/>
      <c r="E708" s="729"/>
      <c r="F708" s="729"/>
      <c r="G708" s="729"/>
      <c r="H708" s="729"/>
      <c r="I708" s="729"/>
      <c r="J708" s="729"/>
      <c r="K708" s="729"/>
      <c r="L708" s="729"/>
      <c r="M708" s="730"/>
      <c r="N708" s="731">
        <f>$N$75</f>
        <v>0</v>
      </c>
      <c r="O708" s="732"/>
    </row>
    <row r="709" spans="1:15" x14ac:dyDescent="0.3">
      <c r="A709" s="737" t="s">
        <v>3758</v>
      </c>
      <c r="B709" s="737"/>
      <c r="C709" s="737"/>
      <c r="D709" s="737"/>
      <c r="E709" s="737"/>
      <c r="F709" s="737"/>
      <c r="G709" s="624"/>
      <c r="H709" s="624"/>
      <c r="I709" s="624"/>
      <c r="J709" s="624"/>
      <c r="K709" s="624"/>
      <c r="L709" s="624"/>
      <c r="M709" s="624"/>
      <c r="N709" s="624"/>
      <c r="O709" s="624"/>
    </row>
    <row r="710" spans="1:15" x14ac:dyDescent="0.3">
      <c r="A710" s="738" t="s">
        <v>3739</v>
      </c>
      <c r="B710" s="739"/>
      <c r="C710" s="739"/>
      <c r="D710" s="739"/>
      <c r="E710" s="739"/>
      <c r="F710" s="739"/>
      <c r="G710" s="739"/>
      <c r="H710" s="739"/>
      <c r="I710" s="739"/>
      <c r="J710" s="739"/>
      <c r="K710" s="739"/>
      <c r="L710" s="739"/>
      <c r="M710" s="740"/>
      <c r="N710" s="738" t="s">
        <v>3740</v>
      </c>
      <c r="O710" s="740"/>
    </row>
    <row r="711" spans="1:15" x14ac:dyDescent="0.25">
      <c r="A711" s="733"/>
      <c r="B711" s="734"/>
      <c r="C711" s="734"/>
      <c r="D711" s="734"/>
      <c r="E711" s="734"/>
      <c r="F711" s="734"/>
      <c r="G711" s="734"/>
      <c r="H711" s="734"/>
      <c r="I711" s="734"/>
      <c r="J711" s="734"/>
      <c r="K711" s="734"/>
      <c r="L711" s="734"/>
      <c r="M711" s="735"/>
      <c r="N711" s="731"/>
      <c r="O711" s="736"/>
    </row>
    <row r="712" spans="1:15" x14ac:dyDescent="0.25">
      <c r="A712" s="733"/>
      <c r="B712" s="734"/>
      <c r="C712" s="734"/>
      <c r="D712" s="734"/>
      <c r="E712" s="734"/>
      <c r="F712" s="734"/>
      <c r="G712" s="734"/>
      <c r="H712" s="734"/>
      <c r="I712" s="734"/>
      <c r="J712" s="734"/>
      <c r="K712" s="734"/>
      <c r="L712" s="734"/>
      <c r="M712" s="735"/>
      <c r="N712" s="731"/>
      <c r="O712" s="736"/>
    </row>
    <row r="713" spans="1:15" x14ac:dyDescent="0.25">
      <c r="A713" s="733"/>
      <c r="B713" s="734"/>
      <c r="C713" s="734"/>
      <c r="D713" s="734"/>
      <c r="E713" s="734"/>
      <c r="F713" s="734"/>
      <c r="G713" s="734"/>
      <c r="H713" s="734"/>
      <c r="I713" s="734"/>
      <c r="J713" s="734"/>
      <c r="K713" s="734"/>
      <c r="L713" s="734"/>
      <c r="M713" s="735"/>
      <c r="N713" s="731"/>
      <c r="O713" s="736"/>
    </row>
    <row r="714" spans="1:15" x14ac:dyDescent="0.25">
      <c r="A714" s="733"/>
      <c r="B714" s="734"/>
      <c r="C714" s="734"/>
      <c r="D714" s="734"/>
      <c r="E714" s="734"/>
      <c r="F714" s="734"/>
      <c r="G714" s="734"/>
      <c r="H714" s="734"/>
      <c r="I714" s="734"/>
      <c r="J714" s="734"/>
      <c r="K714" s="734"/>
      <c r="L714" s="734"/>
      <c r="M714" s="735"/>
      <c r="N714" s="731"/>
      <c r="O714" s="736"/>
    </row>
    <row r="715" spans="1:15" x14ac:dyDescent="0.25">
      <c r="A715" s="733"/>
      <c r="B715" s="734"/>
      <c r="C715" s="734"/>
      <c r="D715" s="734"/>
      <c r="E715" s="734"/>
      <c r="F715" s="734"/>
      <c r="G715" s="734"/>
      <c r="H715" s="734"/>
      <c r="I715" s="734"/>
      <c r="J715" s="734"/>
      <c r="K715" s="734"/>
      <c r="L715" s="734"/>
      <c r="M715" s="735"/>
      <c r="N715" s="731"/>
      <c r="O715" s="736"/>
    </row>
    <row r="716" spans="1:15" x14ac:dyDescent="0.25">
      <c r="A716" s="733"/>
      <c r="B716" s="734"/>
      <c r="C716" s="734"/>
      <c r="D716" s="734"/>
      <c r="E716" s="734"/>
      <c r="F716" s="734"/>
      <c r="G716" s="734"/>
      <c r="H716" s="734"/>
      <c r="I716" s="734"/>
      <c r="J716" s="734"/>
      <c r="K716" s="734"/>
      <c r="L716" s="734"/>
      <c r="M716" s="735"/>
      <c r="N716" s="731"/>
      <c r="O716" s="736"/>
    </row>
    <row r="717" spans="1:15" x14ac:dyDescent="0.25">
      <c r="A717" s="733"/>
      <c r="B717" s="734"/>
      <c r="C717" s="734"/>
      <c r="D717" s="734"/>
      <c r="E717" s="734"/>
      <c r="F717" s="734"/>
      <c r="G717" s="734"/>
      <c r="H717" s="734"/>
      <c r="I717" s="734"/>
      <c r="J717" s="734"/>
      <c r="K717" s="734"/>
      <c r="L717" s="734"/>
      <c r="M717" s="735"/>
      <c r="N717" s="731"/>
      <c r="O717" s="736"/>
    </row>
    <row r="718" spans="1:15" x14ac:dyDescent="0.25">
      <c r="A718" s="733"/>
      <c r="B718" s="734"/>
      <c r="C718" s="734"/>
      <c r="D718" s="734"/>
      <c r="E718" s="734"/>
      <c r="F718" s="734"/>
      <c r="G718" s="734"/>
      <c r="H718" s="734"/>
      <c r="I718" s="734"/>
      <c r="J718" s="734"/>
      <c r="K718" s="734"/>
      <c r="L718" s="734"/>
      <c r="M718" s="735"/>
      <c r="N718" s="731"/>
      <c r="O718" s="736"/>
    </row>
    <row r="719" spans="1:15" x14ac:dyDescent="0.25">
      <c r="A719" s="728" t="s">
        <v>3103</v>
      </c>
      <c r="B719" s="729"/>
      <c r="C719" s="729"/>
      <c r="D719" s="729"/>
      <c r="E719" s="729"/>
      <c r="F719" s="729"/>
      <c r="G719" s="729"/>
      <c r="H719" s="729"/>
      <c r="I719" s="729"/>
      <c r="J719" s="729"/>
      <c r="K719" s="729"/>
      <c r="L719" s="729"/>
      <c r="M719" s="730"/>
      <c r="N719" s="731">
        <f>$N$86</f>
        <v>0</v>
      </c>
      <c r="O719" s="732"/>
    </row>
    <row r="720" spans="1:15" ht="13.2" customHeight="1" x14ac:dyDescent="0.25">
      <c r="A720" s="759" t="s">
        <v>3773</v>
      </c>
      <c r="B720" s="760"/>
      <c r="C720" s="760"/>
      <c r="D720" s="760"/>
      <c r="E720" s="761"/>
      <c r="F720" s="749" t="s">
        <v>3732</v>
      </c>
      <c r="G720" s="750"/>
      <c r="H720" s="750"/>
      <c r="I720" s="750"/>
      <c r="J720" s="750"/>
      <c r="K720" s="750"/>
      <c r="L720" s="750"/>
      <c r="M720" s="751"/>
      <c r="N720" s="752" t="s">
        <v>3719</v>
      </c>
      <c r="O720" s="753"/>
    </row>
    <row r="721" spans="1:18" x14ac:dyDescent="0.25">
      <c r="A721" s="754" t="str">
        <f>"Page 18 of "&amp;$R$3</f>
        <v>Page 18 of 4</v>
      </c>
      <c r="B721" s="755"/>
      <c r="C721" s="755"/>
      <c r="D721" s="755"/>
      <c r="E721" s="756"/>
      <c r="F721" s="754" t="str">
        <f>IF(K616="","",K616)</f>
        <v/>
      </c>
      <c r="G721" s="755"/>
      <c r="H721" s="755"/>
      <c r="I721" s="755"/>
      <c r="J721" s="755"/>
      <c r="K721" s="755"/>
      <c r="L721" s="755"/>
      <c r="M721" s="756"/>
      <c r="N721" s="757"/>
      <c r="O721" s="758"/>
    </row>
    <row r="722" spans="1:18" x14ac:dyDescent="0.3">
      <c r="A722" s="737" t="s">
        <v>3768</v>
      </c>
      <c r="B722" s="737"/>
      <c r="C722" s="737"/>
      <c r="D722" s="737"/>
      <c r="E722" s="737"/>
      <c r="F722" s="737"/>
      <c r="G722" s="624"/>
      <c r="H722" s="624"/>
      <c r="I722" s="624"/>
      <c r="J722" s="624"/>
      <c r="K722" s="624"/>
      <c r="L722" s="624"/>
      <c r="M722" s="624"/>
      <c r="N722" s="624"/>
      <c r="O722" s="624"/>
    </row>
    <row r="723" spans="1:18" x14ac:dyDescent="0.3">
      <c r="A723" s="738" t="s">
        <v>3733</v>
      </c>
      <c r="B723" s="739"/>
      <c r="C723" s="739"/>
      <c r="D723" s="739"/>
      <c r="E723" s="739"/>
      <c r="F723" s="739"/>
      <c r="G723" s="739"/>
      <c r="H723" s="739"/>
      <c r="I723" s="739"/>
      <c r="J723" s="739"/>
      <c r="K723" s="739"/>
      <c r="L723" s="739"/>
      <c r="M723" s="740"/>
      <c r="N723" s="738" t="s">
        <v>3734</v>
      </c>
      <c r="O723" s="740"/>
      <c r="R723" s="1">
        <f>IF(AND(A724="",N724=""),0,18)</f>
        <v>0</v>
      </c>
    </row>
    <row r="724" spans="1:18" x14ac:dyDescent="0.25">
      <c r="A724" s="733" t="str">
        <f>IF(OR('521A_entry'!L219="",'521A_entry'!L219=0),"",'521A_entry'!L219)</f>
        <v/>
      </c>
      <c r="B724" s="734"/>
      <c r="C724" s="734"/>
      <c r="D724" s="734"/>
      <c r="E724" s="734"/>
      <c r="F724" s="734"/>
      <c r="G724" s="734"/>
      <c r="H724" s="734"/>
      <c r="I724" s="734"/>
      <c r="J724" s="734"/>
      <c r="K724" s="734"/>
      <c r="L724" s="734"/>
      <c r="M724" s="735"/>
      <c r="N724" s="731" t="str">
        <f>IF(OR('521A_entry'!M219="",'521A_entry'!M219=0),"",'521A_entry'!M219)</f>
        <v/>
      </c>
      <c r="O724" s="736"/>
    </row>
    <row r="725" spans="1:18" x14ac:dyDescent="0.25">
      <c r="A725" s="733" t="str">
        <f>IF(OR('521A_entry'!L220="",'521A_entry'!L220=0),"",'521A_entry'!L220)</f>
        <v/>
      </c>
      <c r="B725" s="734"/>
      <c r="C725" s="734"/>
      <c r="D725" s="734"/>
      <c r="E725" s="734"/>
      <c r="F725" s="734"/>
      <c r="G725" s="734"/>
      <c r="H725" s="734"/>
      <c r="I725" s="734"/>
      <c r="J725" s="734"/>
      <c r="K725" s="734"/>
      <c r="L725" s="734"/>
      <c r="M725" s="735"/>
      <c r="N725" s="731" t="str">
        <f>IF(OR('521A_entry'!M220="",'521A_entry'!M220=0),"",'521A_entry'!M220)</f>
        <v/>
      </c>
      <c r="O725" s="736"/>
    </row>
    <row r="726" spans="1:18" x14ac:dyDescent="0.25">
      <c r="A726" s="733" t="str">
        <f>IF(OR('521A_entry'!L221="",'521A_entry'!L221=0),"",'521A_entry'!L221)</f>
        <v/>
      </c>
      <c r="B726" s="734"/>
      <c r="C726" s="734"/>
      <c r="D726" s="734"/>
      <c r="E726" s="734"/>
      <c r="F726" s="734"/>
      <c r="G726" s="734"/>
      <c r="H726" s="734"/>
      <c r="I726" s="734"/>
      <c r="J726" s="734"/>
      <c r="K726" s="734"/>
      <c r="L726" s="734"/>
      <c r="M726" s="735"/>
      <c r="N726" s="731" t="str">
        <f>IF(OR('521A_entry'!M221="",'521A_entry'!M221=0),"",'521A_entry'!M221)</f>
        <v/>
      </c>
      <c r="O726" s="736"/>
    </row>
    <row r="727" spans="1:18" x14ac:dyDescent="0.25">
      <c r="A727" s="733" t="str">
        <f>IF(OR('521A_entry'!L222="",'521A_entry'!L222=0),"",'521A_entry'!L222)</f>
        <v/>
      </c>
      <c r="B727" s="734"/>
      <c r="C727" s="734"/>
      <c r="D727" s="734"/>
      <c r="E727" s="734"/>
      <c r="F727" s="734"/>
      <c r="G727" s="734"/>
      <c r="H727" s="734"/>
      <c r="I727" s="734"/>
      <c r="J727" s="734"/>
      <c r="K727" s="734"/>
      <c r="L727" s="734"/>
      <c r="M727" s="735"/>
      <c r="N727" s="731" t="str">
        <f>IF(OR('521A_entry'!M222="",'521A_entry'!M222=0),"",'521A_entry'!M222)</f>
        <v/>
      </c>
      <c r="O727" s="736"/>
    </row>
    <row r="728" spans="1:18" x14ac:dyDescent="0.25">
      <c r="A728" s="733" t="str">
        <f>IF(OR('521A_entry'!L223="",'521A_entry'!L223=0),"",'521A_entry'!L223)</f>
        <v/>
      </c>
      <c r="B728" s="734"/>
      <c r="C728" s="734"/>
      <c r="D728" s="734"/>
      <c r="E728" s="734"/>
      <c r="F728" s="734"/>
      <c r="G728" s="734"/>
      <c r="H728" s="734"/>
      <c r="I728" s="734"/>
      <c r="J728" s="734"/>
      <c r="K728" s="734"/>
      <c r="L728" s="734"/>
      <c r="M728" s="735"/>
      <c r="N728" s="731" t="str">
        <f>IF(OR('521A_entry'!M223="",'521A_entry'!M223=0),"",'521A_entry'!M223)</f>
        <v/>
      </c>
      <c r="O728" s="736"/>
    </row>
    <row r="729" spans="1:18" x14ac:dyDescent="0.25">
      <c r="A729" s="745" t="s">
        <v>3735</v>
      </c>
      <c r="B729" s="729"/>
      <c r="C729" s="729"/>
      <c r="D729" s="729"/>
      <c r="E729" s="729"/>
      <c r="F729" s="729"/>
      <c r="G729" s="729"/>
      <c r="H729" s="729"/>
      <c r="I729" s="729"/>
      <c r="J729" s="729"/>
      <c r="K729" s="729"/>
      <c r="L729" s="729"/>
      <c r="M729" s="730"/>
      <c r="N729" s="731">
        <f>$N$49</f>
        <v>0</v>
      </c>
      <c r="O729" s="732"/>
    </row>
    <row r="730" spans="1:18" x14ac:dyDescent="0.3">
      <c r="A730" s="737" t="s">
        <v>3757</v>
      </c>
      <c r="B730" s="737"/>
      <c r="C730" s="737"/>
      <c r="D730" s="737"/>
      <c r="E730" s="737"/>
      <c r="F730" s="737"/>
      <c r="G730" s="624"/>
      <c r="H730" s="624"/>
      <c r="I730" s="624"/>
      <c r="J730" s="624"/>
      <c r="K730" s="624"/>
      <c r="L730" s="624"/>
      <c r="M730" s="624"/>
      <c r="N730" s="624"/>
      <c r="O730" s="624"/>
    </row>
    <row r="731" spans="1:18" ht="30" x14ac:dyDescent="0.3">
      <c r="A731" s="738" t="s">
        <v>3736</v>
      </c>
      <c r="B731" s="746"/>
      <c r="C731" s="746"/>
      <c r="D731" s="746"/>
      <c r="E731" s="746"/>
      <c r="F731" s="746"/>
      <c r="G731" s="730"/>
      <c r="H731" s="747" t="s">
        <v>3099</v>
      </c>
      <c r="I731" s="748"/>
      <c r="J731" s="326" t="s">
        <v>3737</v>
      </c>
      <c r="K731" s="35" t="s">
        <v>3100</v>
      </c>
      <c r="L731" s="728" t="s">
        <v>3101</v>
      </c>
      <c r="M731" s="730"/>
      <c r="N731" s="738" t="s">
        <v>3738</v>
      </c>
      <c r="O731" s="730"/>
    </row>
    <row r="732" spans="1:18" x14ac:dyDescent="0.25">
      <c r="A732" s="733"/>
      <c r="B732" s="734"/>
      <c r="C732" s="734"/>
      <c r="D732" s="734"/>
      <c r="E732" s="734"/>
      <c r="F732" s="734"/>
      <c r="G732" s="735"/>
      <c r="H732" s="741"/>
      <c r="I732" s="742"/>
      <c r="J732" s="316"/>
      <c r="K732" s="145"/>
      <c r="L732" s="743"/>
      <c r="M732" s="744"/>
      <c r="N732" s="731"/>
      <c r="O732" s="736"/>
    </row>
    <row r="733" spans="1:18" x14ac:dyDescent="0.25">
      <c r="A733" s="733"/>
      <c r="B733" s="734"/>
      <c r="C733" s="734"/>
      <c r="D733" s="734"/>
      <c r="E733" s="734"/>
      <c r="F733" s="734"/>
      <c r="G733" s="735"/>
      <c r="H733" s="741"/>
      <c r="I733" s="742"/>
      <c r="J733" s="316"/>
      <c r="K733" s="145"/>
      <c r="L733" s="743"/>
      <c r="M733" s="744"/>
      <c r="N733" s="731"/>
      <c r="O733" s="736"/>
    </row>
    <row r="734" spans="1:18" x14ac:dyDescent="0.25">
      <c r="A734" s="733"/>
      <c r="B734" s="734"/>
      <c r="C734" s="734"/>
      <c r="D734" s="734"/>
      <c r="E734" s="734"/>
      <c r="F734" s="734"/>
      <c r="G734" s="735"/>
      <c r="H734" s="741"/>
      <c r="I734" s="742"/>
      <c r="J734" s="316"/>
      <c r="K734" s="145"/>
      <c r="L734" s="743"/>
      <c r="M734" s="744"/>
      <c r="N734" s="731"/>
      <c r="O734" s="736"/>
    </row>
    <row r="735" spans="1:18" x14ac:dyDescent="0.25">
      <c r="A735" s="733"/>
      <c r="B735" s="734"/>
      <c r="C735" s="734"/>
      <c r="D735" s="734"/>
      <c r="E735" s="734"/>
      <c r="F735" s="734"/>
      <c r="G735" s="735"/>
      <c r="H735" s="741"/>
      <c r="I735" s="742"/>
      <c r="J735" s="316"/>
      <c r="K735" s="145"/>
      <c r="L735" s="743"/>
      <c r="M735" s="744"/>
      <c r="N735" s="731"/>
      <c r="O735" s="736"/>
    </row>
    <row r="736" spans="1:18" x14ac:dyDescent="0.25">
      <c r="A736" s="733"/>
      <c r="B736" s="734"/>
      <c r="C736" s="734"/>
      <c r="D736" s="734"/>
      <c r="E736" s="734"/>
      <c r="F736" s="734"/>
      <c r="G736" s="735"/>
      <c r="H736" s="741"/>
      <c r="I736" s="742"/>
      <c r="J736" s="316"/>
      <c r="K736" s="145"/>
      <c r="L736" s="743"/>
      <c r="M736" s="744"/>
      <c r="N736" s="731"/>
      <c r="O736" s="736"/>
    </row>
    <row r="737" spans="1:15" x14ac:dyDescent="0.25">
      <c r="A737" s="733"/>
      <c r="B737" s="734"/>
      <c r="C737" s="734"/>
      <c r="D737" s="734"/>
      <c r="E737" s="734"/>
      <c r="F737" s="734"/>
      <c r="G737" s="735"/>
      <c r="H737" s="741"/>
      <c r="I737" s="742"/>
      <c r="J737" s="316"/>
      <c r="K737" s="145"/>
      <c r="L737" s="743"/>
      <c r="M737" s="744"/>
      <c r="N737" s="731"/>
      <c r="O737" s="736"/>
    </row>
    <row r="738" spans="1:15" x14ac:dyDescent="0.25">
      <c r="A738" s="733"/>
      <c r="B738" s="734"/>
      <c r="C738" s="734"/>
      <c r="D738" s="734"/>
      <c r="E738" s="734"/>
      <c r="F738" s="734"/>
      <c r="G738" s="735"/>
      <c r="H738" s="741"/>
      <c r="I738" s="742"/>
      <c r="J738" s="316"/>
      <c r="K738" s="145"/>
      <c r="L738" s="743"/>
      <c r="M738" s="744"/>
      <c r="N738" s="731"/>
      <c r="O738" s="736"/>
    </row>
    <row r="739" spans="1:15" x14ac:dyDescent="0.25">
      <c r="A739" s="733"/>
      <c r="B739" s="734"/>
      <c r="C739" s="734"/>
      <c r="D739" s="734"/>
      <c r="E739" s="734"/>
      <c r="F739" s="734"/>
      <c r="G739" s="735"/>
      <c r="H739" s="741"/>
      <c r="I739" s="742"/>
      <c r="J739" s="316"/>
      <c r="K739" s="145"/>
      <c r="L739" s="743"/>
      <c r="M739" s="744"/>
      <c r="N739" s="731"/>
      <c r="O739" s="736"/>
    </row>
    <row r="740" spans="1:15" x14ac:dyDescent="0.25">
      <c r="A740" s="733"/>
      <c r="B740" s="734"/>
      <c r="C740" s="734"/>
      <c r="D740" s="734"/>
      <c r="E740" s="734"/>
      <c r="F740" s="734"/>
      <c r="G740" s="735"/>
      <c r="H740" s="741"/>
      <c r="I740" s="742"/>
      <c r="J740" s="316"/>
      <c r="K740" s="145"/>
      <c r="L740" s="743"/>
      <c r="M740" s="744"/>
      <c r="N740" s="731"/>
      <c r="O740" s="736"/>
    </row>
    <row r="741" spans="1:15" x14ac:dyDescent="0.25">
      <c r="A741" s="733"/>
      <c r="B741" s="734"/>
      <c r="C741" s="734"/>
      <c r="D741" s="734"/>
      <c r="E741" s="734"/>
      <c r="F741" s="734"/>
      <c r="G741" s="735"/>
      <c r="H741" s="741"/>
      <c r="I741" s="742"/>
      <c r="J741" s="316"/>
      <c r="K741" s="145"/>
      <c r="L741" s="743"/>
      <c r="M741" s="744"/>
      <c r="N741" s="731"/>
      <c r="O741" s="736"/>
    </row>
    <row r="742" spans="1:15" x14ac:dyDescent="0.25">
      <c r="A742" s="733"/>
      <c r="B742" s="734"/>
      <c r="C742" s="734"/>
      <c r="D742" s="734"/>
      <c r="E742" s="734"/>
      <c r="F742" s="734"/>
      <c r="G742" s="735"/>
      <c r="H742" s="741"/>
      <c r="I742" s="742"/>
      <c r="J742" s="316"/>
      <c r="K742" s="145"/>
      <c r="L742" s="743"/>
      <c r="M742" s="744"/>
      <c r="N742" s="731"/>
      <c r="O742" s="736"/>
    </row>
    <row r="743" spans="1:15" x14ac:dyDescent="0.25">
      <c r="A743" s="733"/>
      <c r="B743" s="734"/>
      <c r="C743" s="734"/>
      <c r="D743" s="734"/>
      <c r="E743" s="734"/>
      <c r="F743" s="734"/>
      <c r="G743" s="735"/>
      <c r="H743" s="741"/>
      <c r="I743" s="742"/>
      <c r="J743" s="316"/>
      <c r="K743" s="145"/>
      <c r="L743" s="743"/>
      <c r="M743" s="744"/>
      <c r="N743" s="731"/>
      <c r="O743" s="736"/>
    </row>
    <row r="744" spans="1:15" x14ac:dyDescent="0.25">
      <c r="A744" s="733"/>
      <c r="B744" s="734"/>
      <c r="C744" s="734"/>
      <c r="D744" s="734"/>
      <c r="E744" s="734"/>
      <c r="F744" s="734"/>
      <c r="G744" s="735"/>
      <c r="H744" s="741"/>
      <c r="I744" s="742"/>
      <c r="J744" s="316"/>
      <c r="K744" s="145"/>
      <c r="L744" s="743"/>
      <c r="M744" s="744"/>
      <c r="N744" s="731"/>
      <c r="O744" s="736"/>
    </row>
    <row r="745" spans="1:15" x14ac:dyDescent="0.25">
      <c r="A745" s="733"/>
      <c r="B745" s="734"/>
      <c r="C745" s="734"/>
      <c r="D745" s="734"/>
      <c r="E745" s="734"/>
      <c r="F745" s="734"/>
      <c r="G745" s="735"/>
      <c r="H745" s="741"/>
      <c r="I745" s="742"/>
      <c r="J745" s="316"/>
      <c r="K745" s="145"/>
      <c r="L745" s="743"/>
      <c r="M745" s="744"/>
      <c r="N745" s="731"/>
      <c r="O745" s="736"/>
    </row>
    <row r="746" spans="1:15" x14ac:dyDescent="0.25">
      <c r="A746" s="733"/>
      <c r="B746" s="734"/>
      <c r="C746" s="734"/>
      <c r="D746" s="734"/>
      <c r="E746" s="734"/>
      <c r="F746" s="734"/>
      <c r="G746" s="735"/>
      <c r="H746" s="741"/>
      <c r="I746" s="742"/>
      <c r="J746" s="316"/>
      <c r="K746" s="145"/>
      <c r="L746" s="743"/>
      <c r="M746" s="744"/>
      <c r="N746" s="731"/>
      <c r="O746" s="736"/>
    </row>
    <row r="747" spans="1:15" x14ac:dyDescent="0.25">
      <c r="A747" s="733"/>
      <c r="B747" s="734"/>
      <c r="C747" s="734"/>
      <c r="D747" s="734"/>
      <c r="E747" s="734"/>
      <c r="F747" s="734"/>
      <c r="G747" s="735"/>
      <c r="H747" s="741"/>
      <c r="I747" s="742"/>
      <c r="J747" s="316"/>
      <c r="K747" s="145"/>
      <c r="L747" s="743"/>
      <c r="M747" s="744"/>
      <c r="N747" s="731"/>
      <c r="O747" s="736"/>
    </row>
    <row r="748" spans="1:15" x14ac:dyDescent="0.25">
      <c r="A748" s="733"/>
      <c r="B748" s="734"/>
      <c r="C748" s="734"/>
      <c r="D748" s="734"/>
      <c r="E748" s="734"/>
      <c r="F748" s="734"/>
      <c r="G748" s="735"/>
      <c r="H748" s="741"/>
      <c r="I748" s="742"/>
      <c r="J748" s="316"/>
      <c r="K748" s="145"/>
      <c r="L748" s="743"/>
      <c r="M748" s="744"/>
      <c r="N748" s="731"/>
      <c r="O748" s="736"/>
    </row>
    <row r="749" spans="1:15" x14ac:dyDescent="0.25">
      <c r="A749" s="733"/>
      <c r="B749" s="734"/>
      <c r="C749" s="734"/>
      <c r="D749" s="734"/>
      <c r="E749" s="734"/>
      <c r="F749" s="734"/>
      <c r="G749" s="735"/>
      <c r="H749" s="741"/>
      <c r="I749" s="742"/>
      <c r="J749" s="316"/>
      <c r="K749" s="145"/>
      <c r="L749" s="743"/>
      <c r="M749" s="744"/>
      <c r="N749" s="731"/>
      <c r="O749" s="736"/>
    </row>
    <row r="750" spans="1:15" x14ac:dyDescent="0.25">
      <c r="A750" s="733"/>
      <c r="B750" s="734"/>
      <c r="C750" s="734"/>
      <c r="D750" s="734"/>
      <c r="E750" s="734"/>
      <c r="F750" s="734"/>
      <c r="G750" s="735"/>
      <c r="H750" s="741"/>
      <c r="I750" s="742"/>
      <c r="J750" s="316"/>
      <c r="K750" s="145"/>
      <c r="L750" s="743"/>
      <c r="M750" s="744"/>
      <c r="N750" s="731"/>
      <c r="O750" s="736"/>
    </row>
    <row r="751" spans="1:15" x14ac:dyDescent="0.25">
      <c r="A751" s="733"/>
      <c r="B751" s="734"/>
      <c r="C751" s="734"/>
      <c r="D751" s="734"/>
      <c r="E751" s="734"/>
      <c r="F751" s="734"/>
      <c r="G751" s="735"/>
      <c r="H751" s="741"/>
      <c r="I751" s="742"/>
      <c r="J751" s="316"/>
      <c r="K751" s="145"/>
      <c r="L751" s="743"/>
      <c r="M751" s="744"/>
      <c r="N751" s="731"/>
      <c r="O751" s="736"/>
    </row>
    <row r="752" spans="1:15" x14ac:dyDescent="0.25">
      <c r="A752" s="733"/>
      <c r="B752" s="734"/>
      <c r="C752" s="734"/>
      <c r="D752" s="734"/>
      <c r="E752" s="734"/>
      <c r="F752" s="734"/>
      <c r="G752" s="735"/>
      <c r="H752" s="741"/>
      <c r="I752" s="742"/>
      <c r="J752" s="316"/>
      <c r="K752" s="145"/>
      <c r="L752" s="743"/>
      <c r="M752" s="744"/>
      <c r="N752" s="731"/>
      <c r="O752" s="736"/>
    </row>
    <row r="753" spans="1:15" x14ac:dyDescent="0.25">
      <c r="A753" s="733"/>
      <c r="B753" s="734"/>
      <c r="C753" s="734"/>
      <c r="D753" s="734"/>
      <c r="E753" s="734"/>
      <c r="F753" s="734"/>
      <c r="G753" s="735"/>
      <c r="H753" s="741"/>
      <c r="I753" s="742"/>
      <c r="J753" s="316"/>
      <c r="K753" s="145"/>
      <c r="L753" s="743"/>
      <c r="M753" s="744"/>
      <c r="N753" s="731"/>
      <c r="O753" s="736"/>
    </row>
    <row r="754" spans="1:15" x14ac:dyDescent="0.25">
      <c r="A754" s="733"/>
      <c r="B754" s="734"/>
      <c r="C754" s="734"/>
      <c r="D754" s="734"/>
      <c r="E754" s="734"/>
      <c r="F754" s="734"/>
      <c r="G754" s="735"/>
      <c r="H754" s="741"/>
      <c r="I754" s="742"/>
      <c r="J754" s="316"/>
      <c r="K754" s="145"/>
      <c r="L754" s="743"/>
      <c r="M754" s="744"/>
      <c r="N754" s="731"/>
      <c r="O754" s="736"/>
    </row>
    <row r="755" spans="1:15" x14ac:dyDescent="0.25">
      <c r="A755" s="728" t="s">
        <v>3102</v>
      </c>
      <c r="B755" s="729"/>
      <c r="C755" s="729"/>
      <c r="D755" s="729"/>
      <c r="E755" s="729"/>
      <c r="F755" s="729"/>
      <c r="G755" s="729"/>
      <c r="H755" s="729"/>
      <c r="I755" s="729"/>
      <c r="J755" s="729"/>
      <c r="K755" s="729"/>
      <c r="L755" s="729"/>
      <c r="M755" s="730"/>
      <c r="N755" s="731">
        <f>$N$75</f>
        <v>0</v>
      </c>
      <c r="O755" s="732"/>
    </row>
    <row r="756" spans="1:15" x14ac:dyDescent="0.3">
      <c r="A756" s="737" t="s">
        <v>3758</v>
      </c>
      <c r="B756" s="737"/>
      <c r="C756" s="737"/>
      <c r="D756" s="737"/>
      <c r="E756" s="737"/>
      <c r="F756" s="737"/>
      <c r="G756" s="624"/>
      <c r="H756" s="624"/>
      <c r="I756" s="624"/>
      <c r="J756" s="624"/>
      <c r="K756" s="624"/>
      <c r="L756" s="624"/>
      <c r="M756" s="624"/>
      <c r="N756" s="624"/>
      <c r="O756" s="624"/>
    </row>
    <row r="757" spans="1:15" x14ac:dyDescent="0.3">
      <c r="A757" s="738" t="s">
        <v>3739</v>
      </c>
      <c r="B757" s="739"/>
      <c r="C757" s="739"/>
      <c r="D757" s="739"/>
      <c r="E757" s="739"/>
      <c r="F757" s="739"/>
      <c r="G757" s="739"/>
      <c r="H757" s="739"/>
      <c r="I757" s="739"/>
      <c r="J757" s="739"/>
      <c r="K757" s="739"/>
      <c r="L757" s="739"/>
      <c r="M757" s="740"/>
      <c r="N757" s="738" t="s">
        <v>3740</v>
      </c>
      <c r="O757" s="740"/>
    </row>
    <row r="758" spans="1:15" x14ac:dyDescent="0.25">
      <c r="A758" s="733"/>
      <c r="B758" s="734"/>
      <c r="C758" s="734"/>
      <c r="D758" s="734"/>
      <c r="E758" s="734"/>
      <c r="F758" s="734"/>
      <c r="G758" s="734"/>
      <c r="H758" s="734"/>
      <c r="I758" s="734"/>
      <c r="J758" s="734"/>
      <c r="K758" s="734"/>
      <c r="L758" s="734"/>
      <c r="M758" s="735"/>
      <c r="N758" s="731"/>
      <c r="O758" s="736"/>
    </row>
    <row r="759" spans="1:15" x14ac:dyDescent="0.25">
      <c r="A759" s="733"/>
      <c r="B759" s="734"/>
      <c r="C759" s="734"/>
      <c r="D759" s="734"/>
      <c r="E759" s="734"/>
      <c r="F759" s="734"/>
      <c r="G759" s="734"/>
      <c r="H759" s="734"/>
      <c r="I759" s="734"/>
      <c r="J759" s="734"/>
      <c r="K759" s="734"/>
      <c r="L759" s="734"/>
      <c r="M759" s="735"/>
      <c r="N759" s="731"/>
      <c r="O759" s="736"/>
    </row>
    <row r="760" spans="1:15" x14ac:dyDescent="0.25">
      <c r="A760" s="733"/>
      <c r="B760" s="734"/>
      <c r="C760" s="734"/>
      <c r="D760" s="734"/>
      <c r="E760" s="734"/>
      <c r="F760" s="734"/>
      <c r="G760" s="734"/>
      <c r="H760" s="734"/>
      <c r="I760" s="734"/>
      <c r="J760" s="734"/>
      <c r="K760" s="734"/>
      <c r="L760" s="734"/>
      <c r="M760" s="735"/>
      <c r="N760" s="731"/>
      <c r="O760" s="736"/>
    </row>
    <row r="761" spans="1:15" x14ac:dyDescent="0.25">
      <c r="A761" s="733"/>
      <c r="B761" s="734"/>
      <c r="C761" s="734"/>
      <c r="D761" s="734"/>
      <c r="E761" s="734"/>
      <c r="F761" s="734"/>
      <c r="G761" s="734"/>
      <c r="H761" s="734"/>
      <c r="I761" s="734"/>
      <c r="J761" s="734"/>
      <c r="K761" s="734"/>
      <c r="L761" s="734"/>
      <c r="M761" s="735"/>
      <c r="N761" s="731"/>
      <c r="O761" s="736"/>
    </row>
    <row r="762" spans="1:15" x14ac:dyDescent="0.25">
      <c r="A762" s="733"/>
      <c r="B762" s="734"/>
      <c r="C762" s="734"/>
      <c r="D762" s="734"/>
      <c r="E762" s="734"/>
      <c r="F762" s="734"/>
      <c r="G762" s="734"/>
      <c r="H762" s="734"/>
      <c r="I762" s="734"/>
      <c r="J762" s="734"/>
      <c r="K762" s="734"/>
      <c r="L762" s="734"/>
      <c r="M762" s="735"/>
      <c r="N762" s="731"/>
      <c r="O762" s="736"/>
    </row>
    <row r="763" spans="1:15" x14ac:dyDescent="0.25">
      <c r="A763" s="733"/>
      <c r="B763" s="734"/>
      <c r="C763" s="734"/>
      <c r="D763" s="734"/>
      <c r="E763" s="734"/>
      <c r="F763" s="734"/>
      <c r="G763" s="734"/>
      <c r="H763" s="734"/>
      <c r="I763" s="734"/>
      <c r="J763" s="734"/>
      <c r="K763" s="734"/>
      <c r="L763" s="734"/>
      <c r="M763" s="735"/>
      <c r="N763" s="731"/>
      <c r="O763" s="736"/>
    </row>
    <row r="764" spans="1:15" x14ac:dyDescent="0.25">
      <c r="A764" s="733"/>
      <c r="B764" s="734"/>
      <c r="C764" s="734"/>
      <c r="D764" s="734"/>
      <c r="E764" s="734"/>
      <c r="F764" s="734"/>
      <c r="G764" s="734"/>
      <c r="H764" s="734"/>
      <c r="I764" s="734"/>
      <c r="J764" s="734"/>
      <c r="K764" s="734"/>
      <c r="L764" s="734"/>
      <c r="M764" s="735"/>
      <c r="N764" s="731"/>
      <c r="O764" s="736"/>
    </row>
    <row r="765" spans="1:15" x14ac:dyDescent="0.25">
      <c r="A765" s="733"/>
      <c r="B765" s="734"/>
      <c r="C765" s="734"/>
      <c r="D765" s="734"/>
      <c r="E765" s="734"/>
      <c r="F765" s="734"/>
      <c r="G765" s="734"/>
      <c r="H765" s="734"/>
      <c r="I765" s="734"/>
      <c r="J765" s="734"/>
      <c r="K765" s="734"/>
      <c r="L765" s="734"/>
      <c r="M765" s="735"/>
      <c r="N765" s="731"/>
      <c r="O765" s="736"/>
    </row>
    <row r="766" spans="1:15" x14ac:dyDescent="0.25">
      <c r="A766" s="728" t="s">
        <v>3103</v>
      </c>
      <c r="B766" s="729"/>
      <c r="C766" s="729"/>
      <c r="D766" s="729"/>
      <c r="E766" s="729"/>
      <c r="F766" s="729"/>
      <c r="G766" s="729"/>
      <c r="H766" s="729"/>
      <c r="I766" s="729"/>
      <c r="J766" s="729"/>
      <c r="K766" s="729"/>
      <c r="L766" s="729"/>
      <c r="M766" s="730"/>
      <c r="N766" s="731">
        <f>$N$86</f>
        <v>0</v>
      </c>
      <c r="O766" s="732"/>
    </row>
    <row r="767" spans="1:15" ht="13.2" customHeight="1" x14ac:dyDescent="0.25">
      <c r="A767" s="759" t="s">
        <v>3773</v>
      </c>
      <c r="B767" s="760"/>
      <c r="C767" s="760"/>
      <c r="D767" s="760"/>
      <c r="E767" s="761"/>
      <c r="F767" s="749" t="s">
        <v>3732</v>
      </c>
      <c r="G767" s="750"/>
      <c r="H767" s="750"/>
      <c r="I767" s="750"/>
      <c r="J767" s="750"/>
      <c r="K767" s="750"/>
      <c r="L767" s="750"/>
      <c r="M767" s="751"/>
      <c r="N767" s="752" t="s">
        <v>3719</v>
      </c>
      <c r="O767" s="753"/>
    </row>
    <row r="768" spans="1:15" x14ac:dyDescent="0.25">
      <c r="A768" s="754" t="str">
        <f>"Page 19 of "&amp;$R$3</f>
        <v>Page 19 of 4</v>
      </c>
      <c r="B768" s="755"/>
      <c r="C768" s="755"/>
      <c r="D768" s="755"/>
      <c r="E768" s="756"/>
      <c r="F768" s="754" t="str">
        <f>IF(K663="","",K663)</f>
        <v/>
      </c>
      <c r="G768" s="755"/>
      <c r="H768" s="755"/>
      <c r="I768" s="755"/>
      <c r="J768" s="755"/>
      <c r="K768" s="755"/>
      <c r="L768" s="755"/>
      <c r="M768" s="756"/>
      <c r="N768" s="757"/>
      <c r="O768" s="758"/>
    </row>
    <row r="769" spans="1:18" x14ac:dyDescent="0.3">
      <c r="A769" s="737" t="s">
        <v>3756</v>
      </c>
      <c r="B769" s="737"/>
      <c r="C769" s="737"/>
      <c r="D769" s="737"/>
      <c r="E769" s="737"/>
      <c r="F769" s="737"/>
      <c r="G769" s="624"/>
      <c r="H769" s="624"/>
      <c r="I769" s="624"/>
      <c r="J769" s="624"/>
      <c r="K769" s="624"/>
      <c r="L769" s="624"/>
      <c r="M769" s="624"/>
      <c r="N769" s="624"/>
      <c r="O769" s="624"/>
    </row>
    <row r="770" spans="1:18" x14ac:dyDescent="0.3">
      <c r="A770" s="738" t="s">
        <v>3733</v>
      </c>
      <c r="B770" s="739"/>
      <c r="C770" s="739"/>
      <c r="D770" s="739"/>
      <c r="E770" s="739"/>
      <c r="F770" s="739"/>
      <c r="G770" s="739"/>
      <c r="H770" s="739"/>
      <c r="I770" s="739"/>
      <c r="J770" s="739"/>
      <c r="K770" s="739"/>
      <c r="L770" s="739"/>
      <c r="M770" s="740"/>
      <c r="N770" s="738" t="s">
        <v>3734</v>
      </c>
      <c r="O770" s="740"/>
      <c r="R770" s="1">
        <f>IF(AND(A771="",N771=""),0,19)</f>
        <v>0</v>
      </c>
    </row>
    <row r="771" spans="1:18" x14ac:dyDescent="0.25">
      <c r="A771" s="733" t="str">
        <f>IF(OR('521A_entry'!L224="",'521A_entry'!L224=0),"",'521A_entry'!L224)</f>
        <v/>
      </c>
      <c r="B771" s="734"/>
      <c r="C771" s="734"/>
      <c r="D771" s="734"/>
      <c r="E771" s="734"/>
      <c r="F771" s="734"/>
      <c r="G771" s="734"/>
      <c r="H771" s="734"/>
      <c r="I771" s="734"/>
      <c r="J771" s="734"/>
      <c r="K771" s="734"/>
      <c r="L771" s="734"/>
      <c r="M771" s="735"/>
      <c r="N771" s="731" t="str">
        <f>IF(OR('521A_entry'!M224="",'521A_entry'!M224=0),"",'521A_entry'!M224)</f>
        <v/>
      </c>
      <c r="O771" s="736"/>
    </row>
    <row r="772" spans="1:18" x14ac:dyDescent="0.25">
      <c r="A772" s="733" t="str">
        <f>IF(OR('521A_entry'!L225="",'521A_entry'!L225=0),"",'521A_entry'!L225)</f>
        <v/>
      </c>
      <c r="B772" s="734"/>
      <c r="C772" s="734"/>
      <c r="D772" s="734"/>
      <c r="E772" s="734"/>
      <c r="F772" s="734"/>
      <c r="G772" s="734"/>
      <c r="H772" s="734"/>
      <c r="I772" s="734"/>
      <c r="J772" s="734"/>
      <c r="K772" s="734"/>
      <c r="L772" s="734"/>
      <c r="M772" s="735"/>
      <c r="N772" s="731" t="str">
        <f>IF(OR('521A_entry'!M225="",'521A_entry'!M225=0),"",'521A_entry'!M225)</f>
        <v/>
      </c>
      <c r="O772" s="736"/>
    </row>
    <row r="773" spans="1:18" x14ac:dyDescent="0.25">
      <c r="A773" s="733" t="str">
        <f>IF(OR('521A_entry'!L226="",'521A_entry'!L226=0),"",'521A_entry'!L226)</f>
        <v/>
      </c>
      <c r="B773" s="734"/>
      <c r="C773" s="734"/>
      <c r="D773" s="734"/>
      <c r="E773" s="734"/>
      <c r="F773" s="734"/>
      <c r="G773" s="734"/>
      <c r="H773" s="734"/>
      <c r="I773" s="734"/>
      <c r="J773" s="734"/>
      <c r="K773" s="734"/>
      <c r="L773" s="734"/>
      <c r="M773" s="735"/>
      <c r="N773" s="731" t="str">
        <f>IF(OR('521A_entry'!M226="",'521A_entry'!M226=0),"",'521A_entry'!M226)</f>
        <v/>
      </c>
      <c r="O773" s="736"/>
    </row>
    <row r="774" spans="1:18" x14ac:dyDescent="0.25">
      <c r="A774" s="733" t="str">
        <f>IF(OR('521A_entry'!L227="",'521A_entry'!L227=0),"",'521A_entry'!L227)</f>
        <v/>
      </c>
      <c r="B774" s="734"/>
      <c r="C774" s="734"/>
      <c r="D774" s="734"/>
      <c r="E774" s="734"/>
      <c r="F774" s="734"/>
      <c r="G774" s="734"/>
      <c r="H774" s="734"/>
      <c r="I774" s="734"/>
      <c r="J774" s="734"/>
      <c r="K774" s="734"/>
      <c r="L774" s="734"/>
      <c r="M774" s="735"/>
      <c r="N774" s="731" t="str">
        <f>IF(OR('521A_entry'!M227="",'521A_entry'!M227=0),"",'521A_entry'!M227)</f>
        <v/>
      </c>
      <c r="O774" s="736"/>
    </row>
    <row r="775" spans="1:18" x14ac:dyDescent="0.25">
      <c r="A775" s="733" t="str">
        <f>IF(OR('521A_entry'!L228="",'521A_entry'!L228=0),"",'521A_entry'!L228)</f>
        <v/>
      </c>
      <c r="B775" s="734"/>
      <c r="C775" s="734"/>
      <c r="D775" s="734"/>
      <c r="E775" s="734"/>
      <c r="F775" s="734"/>
      <c r="G775" s="734"/>
      <c r="H775" s="734"/>
      <c r="I775" s="734"/>
      <c r="J775" s="734"/>
      <c r="K775" s="734"/>
      <c r="L775" s="734"/>
      <c r="M775" s="735"/>
      <c r="N775" s="731" t="str">
        <f>IF(OR('521A_entry'!M228="",'521A_entry'!M228=0),"",'521A_entry'!M228)</f>
        <v/>
      </c>
      <c r="O775" s="736"/>
    </row>
    <row r="776" spans="1:18" x14ac:dyDescent="0.25">
      <c r="A776" s="745" t="s">
        <v>3735</v>
      </c>
      <c r="B776" s="729"/>
      <c r="C776" s="729"/>
      <c r="D776" s="729"/>
      <c r="E776" s="729"/>
      <c r="F776" s="729"/>
      <c r="G776" s="729"/>
      <c r="H776" s="729"/>
      <c r="I776" s="729"/>
      <c r="J776" s="729"/>
      <c r="K776" s="729"/>
      <c r="L776" s="729"/>
      <c r="M776" s="730"/>
      <c r="N776" s="731">
        <f>$N$49</f>
        <v>0</v>
      </c>
      <c r="O776" s="732"/>
    </row>
    <row r="777" spans="1:18" x14ac:dyDescent="0.3">
      <c r="A777" s="737" t="s">
        <v>3757</v>
      </c>
      <c r="B777" s="737"/>
      <c r="C777" s="737"/>
      <c r="D777" s="737"/>
      <c r="E777" s="737"/>
      <c r="F777" s="737"/>
      <c r="G777" s="624"/>
      <c r="H777" s="624"/>
      <c r="I777" s="624"/>
      <c r="J777" s="624"/>
      <c r="K777" s="624"/>
      <c r="L777" s="624"/>
      <c r="M777" s="624"/>
      <c r="N777" s="624"/>
      <c r="O777" s="624"/>
    </row>
    <row r="778" spans="1:18" ht="30" x14ac:dyDescent="0.3">
      <c r="A778" s="738" t="s">
        <v>3736</v>
      </c>
      <c r="B778" s="746"/>
      <c r="C778" s="746"/>
      <c r="D778" s="746"/>
      <c r="E778" s="746"/>
      <c r="F778" s="746"/>
      <c r="G778" s="730"/>
      <c r="H778" s="747" t="s">
        <v>3099</v>
      </c>
      <c r="I778" s="748"/>
      <c r="J778" s="326" t="s">
        <v>3737</v>
      </c>
      <c r="K778" s="35" t="s">
        <v>3100</v>
      </c>
      <c r="L778" s="728" t="s">
        <v>3101</v>
      </c>
      <c r="M778" s="730"/>
      <c r="N778" s="738" t="s">
        <v>3738</v>
      </c>
      <c r="O778" s="730"/>
    </row>
    <row r="779" spans="1:18" x14ac:dyDescent="0.25">
      <c r="A779" s="733"/>
      <c r="B779" s="734"/>
      <c r="C779" s="734"/>
      <c r="D779" s="734"/>
      <c r="E779" s="734"/>
      <c r="F779" s="734"/>
      <c r="G779" s="735"/>
      <c r="H779" s="741"/>
      <c r="I779" s="742"/>
      <c r="J779" s="316"/>
      <c r="K779" s="145"/>
      <c r="L779" s="743"/>
      <c r="M779" s="744"/>
      <c r="N779" s="731"/>
      <c r="O779" s="736"/>
    </row>
    <row r="780" spans="1:18" x14ac:dyDescent="0.25">
      <c r="A780" s="733"/>
      <c r="B780" s="734"/>
      <c r="C780" s="734"/>
      <c r="D780" s="734"/>
      <c r="E780" s="734"/>
      <c r="F780" s="734"/>
      <c r="G780" s="735"/>
      <c r="H780" s="741"/>
      <c r="I780" s="742"/>
      <c r="J780" s="316"/>
      <c r="K780" s="145"/>
      <c r="L780" s="743"/>
      <c r="M780" s="744"/>
      <c r="N780" s="731"/>
      <c r="O780" s="736"/>
    </row>
    <row r="781" spans="1:18" x14ac:dyDescent="0.25">
      <c r="A781" s="733"/>
      <c r="B781" s="734"/>
      <c r="C781" s="734"/>
      <c r="D781" s="734"/>
      <c r="E781" s="734"/>
      <c r="F781" s="734"/>
      <c r="G781" s="735"/>
      <c r="H781" s="741"/>
      <c r="I781" s="742"/>
      <c r="J781" s="316"/>
      <c r="K781" s="145"/>
      <c r="L781" s="743"/>
      <c r="M781" s="744"/>
      <c r="N781" s="731"/>
      <c r="O781" s="736"/>
    </row>
    <row r="782" spans="1:18" x14ac:dyDescent="0.25">
      <c r="A782" s="733"/>
      <c r="B782" s="734"/>
      <c r="C782" s="734"/>
      <c r="D782" s="734"/>
      <c r="E782" s="734"/>
      <c r="F782" s="734"/>
      <c r="G782" s="735"/>
      <c r="H782" s="741"/>
      <c r="I782" s="742"/>
      <c r="J782" s="316"/>
      <c r="K782" s="145"/>
      <c r="L782" s="743"/>
      <c r="M782" s="744"/>
      <c r="N782" s="731"/>
      <c r="O782" s="736"/>
    </row>
    <row r="783" spans="1:18" x14ac:dyDescent="0.25">
      <c r="A783" s="733"/>
      <c r="B783" s="734"/>
      <c r="C783" s="734"/>
      <c r="D783" s="734"/>
      <c r="E783" s="734"/>
      <c r="F783" s="734"/>
      <c r="G783" s="735"/>
      <c r="H783" s="741"/>
      <c r="I783" s="742"/>
      <c r="J783" s="316"/>
      <c r="K783" s="145"/>
      <c r="L783" s="743"/>
      <c r="M783" s="744"/>
      <c r="N783" s="731"/>
      <c r="O783" s="736"/>
    </row>
    <row r="784" spans="1:18" x14ac:dyDescent="0.25">
      <c r="A784" s="733"/>
      <c r="B784" s="734"/>
      <c r="C784" s="734"/>
      <c r="D784" s="734"/>
      <c r="E784" s="734"/>
      <c r="F784" s="734"/>
      <c r="G784" s="735"/>
      <c r="H784" s="741"/>
      <c r="I784" s="742"/>
      <c r="J784" s="316"/>
      <c r="K784" s="145"/>
      <c r="L784" s="743"/>
      <c r="M784" s="744"/>
      <c r="N784" s="731"/>
      <c r="O784" s="736"/>
    </row>
    <row r="785" spans="1:15" x14ac:dyDescent="0.25">
      <c r="A785" s="733"/>
      <c r="B785" s="734"/>
      <c r="C785" s="734"/>
      <c r="D785" s="734"/>
      <c r="E785" s="734"/>
      <c r="F785" s="734"/>
      <c r="G785" s="735"/>
      <c r="H785" s="741"/>
      <c r="I785" s="742"/>
      <c r="J785" s="316"/>
      <c r="K785" s="145"/>
      <c r="L785" s="743"/>
      <c r="M785" s="744"/>
      <c r="N785" s="731"/>
      <c r="O785" s="736"/>
    </row>
    <row r="786" spans="1:15" x14ac:dyDescent="0.25">
      <c r="A786" s="733"/>
      <c r="B786" s="734"/>
      <c r="C786" s="734"/>
      <c r="D786" s="734"/>
      <c r="E786" s="734"/>
      <c r="F786" s="734"/>
      <c r="G786" s="735"/>
      <c r="H786" s="741"/>
      <c r="I786" s="742"/>
      <c r="J786" s="316"/>
      <c r="K786" s="145"/>
      <c r="L786" s="743"/>
      <c r="M786" s="744"/>
      <c r="N786" s="731"/>
      <c r="O786" s="736"/>
    </row>
    <row r="787" spans="1:15" x14ac:dyDescent="0.25">
      <c r="A787" s="733"/>
      <c r="B787" s="734"/>
      <c r="C787" s="734"/>
      <c r="D787" s="734"/>
      <c r="E787" s="734"/>
      <c r="F787" s="734"/>
      <c r="G787" s="735"/>
      <c r="H787" s="741"/>
      <c r="I787" s="742"/>
      <c r="J787" s="316"/>
      <c r="K787" s="145"/>
      <c r="L787" s="743"/>
      <c r="M787" s="744"/>
      <c r="N787" s="731"/>
      <c r="O787" s="736"/>
    </row>
    <row r="788" spans="1:15" x14ac:dyDescent="0.25">
      <c r="A788" s="733"/>
      <c r="B788" s="734"/>
      <c r="C788" s="734"/>
      <c r="D788" s="734"/>
      <c r="E788" s="734"/>
      <c r="F788" s="734"/>
      <c r="G788" s="735"/>
      <c r="H788" s="741"/>
      <c r="I788" s="742"/>
      <c r="J788" s="316"/>
      <c r="K788" s="145"/>
      <c r="L788" s="743"/>
      <c r="M788" s="744"/>
      <c r="N788" s="731"/>
      <c r="O788" s="736"/>
    </row>
    <row r="789" spans="1:15" x14ac:dyDescent="0.25">
      <c r="A789" s="733"/>
      <c r="B789" s="734"/>
      <c r="C789" s="734"/>
      <c r="D789" s="734"/>
      <c r="E789" s="734"/>
      <c r="F789" s="734"/>
      <c r="G789" s="735"/>
      <c r="H789" s="741"/>
      <c r="I789" s="742"/>
      <c r="J789" s="316"/>
      <c r="K789" s="145"/>
      <c r="L789" s="743"/>
      <c r="M789" s="744"/>
      <c r="N789" s="731"/>
      <c r="O789" s="736"/>
    </row>
    <row r="790" spans="1:15" x14ac:dyDescent="0.25">
      <c r="A790" s="733"/>
      <c r="B790" s="734"/>
      <c r="C790" s="734"/>
      <c r="D790" s="734"/>
      <c r="E790" s="734"/>
      <c r="F790" s="734"/>
      <c r="G790" s="735"/>
      <c r="H790" s="741"/>
      <c r="I790" s="742"/>
      <c r="J790" s="316"/>
      <c r="K790" s="145"/>
      <c r="L790" s="743"/>
      <c r="M790" s="744"/>
      <c r="N790" s="731"/>
      <c r="O790" s="736"/>
    </row>
    <row r="791" spans="1:15" x14ac:dyDescent="0.25">
      <c r="A791" s="733"/>
      <c r="B791" s="734"/>
      <c r="C791" s="734"/>
      <c r="D791" s="734"/>
      <c r="E791" s="734"/>
      <c r="F791" s="734"/>
      <c r="G791" s="735"/>
      <c r="H791" s="741"/>
      <c r="I791" s="742"/>
      <c r="J791" s="316"/>
      <c r="K791" s="145"/>
      <c r="L791" s="743"/>
      <c r="M791" s="744"/>
      <c r="N791" s="731"/>
      <c r="O791" s="736"/>
    </row>
    <row r="792" spans="1:15" x14ac:dyDescent="0.25">
      <c r="A792" s="733"/>
      <c r="B792" s="734"/>
      <c r="C792" s="734"/>
      <c r="D792" s="734"/>
      <c r="E792" s="734"/>
      <c r="F792" s="734"/>
      <c r="G792" s="735"/>
      <c r="H792" s="741"/>
      <c r="I792" s="742"/>
      <c r="J792" s="316"/>
      <c r="K792" s="145"/>
      <c r="L792" s="743"/>
      <c r="M792" s="744"/>
      <c r="N792" s="731"/>
      <c r="O792" s="736"/>
    </row>
    <row r="793" spans="1:15" x14ac:dyDescent="0.25">
      <c r="A793" s="733"/>
      <c r="B793" s="734"/>
      <c r="C793" s="734"/>
      <c r="D793" s="734"/>
      <c r="E793" s="734"/>
      <c r="F793" s="734"/>
      <c r="G793" s="735"/>
      <c r="H793" s="741"/>
      <c r="I793" s="742"/>
      <c r="J793" s="316"/>
      <c r="K793" s="145"/>
      <c r="L793" s="743"/>
      <c r="M793" s="744"/>
      <c r="N793" s="731"/>
      <c r="O793" s="736"/>
    </row>
    <row r="794" spans="1:15" x14ac:dyDescent="0.25">
      <c r="A794" s="733"/>
      <c r="B794" s="734"/>
      <c r="C794" s="734"/>
      <c r="D794" s="734"/>
      <c r="E794" s="734"/>
      <c r="F794" s="734"/>
      <c r="G794" s="735"/>
      <c r="H794" s="741"/>
      <c r="I794" s="742"/>
      <c r="J794" s="316"/>
      <c r="K794" s="145"/>
      <c r="L794" s="743"/>
      <c r="M794" s="744"/>
      <c r="N794" s="731"/>
      <c r="O794" s="736"/>
    </row>
    <row r="795" spans="1:15" x14ac:dyDescent="0.25">
      <c r="A795" s="733"/>
      <c r="B795" s="734"/>
      <c r="C795" s="734"/>
      <c r="D795" s="734"/>
      <c r="E795" s="734"/>
      <c r="F795" s="734"/>
      <c r="G795" s="735"/>
      <c r="H795" s="741"/>
      <c r="I795" s="742"/>
      <c r="J795" s="316"/>
      <c r="K795" s="145"/>
      <c r="L795" s="743"/>
      <c r="M795" s="744"/>
      <c r="N795" s="731"/>
      <c r="O795" s="736"/>
    </row>
    <row r="796" spans="1:15" x14ac:dyDescent="0.25">
      <c r="A796" s="733"/>
      <c r="B796" s="734"/>
      <c r="C796" s="734"/>
      <c r="D796" s="734"/>
      <c r="E796" s="734"/>
      <c r="F796" s="734"/>
      <c r="G796" s="735"/>
      <c r="H796" s="741"/>
      <c r="I796" s="742"/>
      <c r="J796" s="316"/>
      <c r="K796" s="145"/>
      <c r="L796" s="743"/>
      <c r="M796" s="744"/>
      <c r="N796" s="731"/>
      <c r="O796" s="736"/>
    </row>
    <row r="797" spans="1:15" x14ac:dyDescent="0.25">
      <c r="A797" s="733"/>
      <c r="B797" s="734"/>
      <c r="C797" s="734"/>
      <c r="D797" s="734"/>
      <c r="E797" s="734"/>
      <c r="F797" s="734"/>
      <c r="G797" s="735"/>
      <c r="H797" s="741"/>
      <c r="I797" s="742"/>
      <c r="J797" s="316"/>
      <c r="K797" s="145"/>
      <c r="L797" s="743"/>
      <c r="M797" s="744"/>
      <c r="N797" s="731"/>
      <c r="O797" s="736"/>
    </row>
    <row r="798" spans="1:15" x14ac:dyDescent="0.25">
      <c r="A798" s="733"/>
      <c r="B798" s="734"/>
      <c r="C798" s="734"/>
      <c r="D798" s="734"/>
      <c r="E798" s="734"/>
      <c r="F798" s="734"/>
      <c r="G798" s="735"/>
      <c r="H798" s="741"/>
      <c r="I798" s="742"/>
      <c r="J798" s="316"/>
      <c r="K798" s="145"/>
      <c r="L798" s="743"/>
      <c r="M798" s="744"/>
      <c r="N798" s="731"/>
      <c r="O798" s="736"/>
    </row>
    <row r="799" spans="1:15" x14ac:dyDescent="0.25">
      <c r="A799" s="733"/>
      <c r="B799" s="734"/>
      <c r="C799" s="734"/>
      <c r="D799" s="734"/>
      <c r="E799" s="734"/>
      <c r="F799" s="734"/>
      <c r="G799" s="735"/>
      <c r="H799" s="741"/>
      <c r="I799" s="742"/>
      <c r="J799" s="316"/>
      <c r="K799" s="145"/>
      <c r="L799" s="743"/>
      <c r="M799" s="744"/>
      <c r="N799" s="731"/>
      <c r="O799" s="736"/>
    </row>
    <row r="800" spans="1:15" x14ac:dyDescent="0.25">
      <c r="A800" s="733"/>
      <c r="B800" s="734"/>
      <c r="C800" s="734"/>
      <c r="D800" s="734"/>
      <c r="E800" s="734"/>
      <c r="F800" s="734"/>
      <c r="G800" s="735"/>
      <c r="H800" s="741"/>
      <c r="I800" s="742"/>
      <c r="J800" s="316"/>
      <c r="K800" s="145"/>
      <c r="L800" s="743"/>
      <c r="M800" s="744"/>
      <c r="N800" s="731"/>
      <c r="O800" s="736"/>
    </row>
    <row r="801" spans="1:15" x14ac:dyDescent="0.25">
      <c r="A801" s="733"/>
      <c r="B801" s="734"/>
      <c r="C801" s="734"/>
      <c r="D801" s="734"/>
      <c r="E801" s="734"/>
      <c r="F801" s="734"/>
      <c r="G801" s="735"/>
      <c r="H801" s="741"/>
      <c r="I801" s="742"/>
      <c r="J801" s="316"/>
      <c r="K801" s="145"/>
      <c r="L801" s="743"/>
      <c r="M801" s="744"/>
      <c r="N801" s="731"/>
      <c r="O801" s="736"/>
    </row>
    <row r="802" spans="1:15" x14ac:dyDescent="0.25">
      <c r="A802" s="728" t="s">
        <v>3102</v>
      </c>
      <c r="B802" s="729"/>
      <c r="C802" s="729"/>
      <c r="D802" s="729"/>
      <c r="E802" s="729"/>
      <c r="F802" s="729"/>
      <c r="G802" s="729"/>
      <c r="H802" s="729"/>
      <c r="I802" s="729"/>
      <c r="J802" s="729"/>
      <c r="K802" s="729"/>
      <c r="L802" s="729"/>
      <c r="M802" s="730"/>
      <c r="N802" s="731">
        <f>$N$75</f>
        <v>0</v>
      </c>
      <c r="O802" s="732"/>
    </row>
    <row r="803" spans="1:15" x14ac:dyDescent="0.3">
      <c r="A803" s="737" t="s">
        <v>3758</v>
      </c>
      <c r="B803" s="737"/>
      <c r="C803" s="737"/>
      <c r="D803" s="737"/>
      <c r="E803" s="737"/>
      <c r="F803" s="737"/>
      <c r="G803" s="624"/>
      <c r="H803" s="624"/>
      <c r="I803" s="624"/>
      <c r="J803" s="624"/>
      <c r="K803" s="624"/>
      <c r="L803" s="624"/>
      <c r="M803" s="624"/>
      <c r="N803" s="624"/>
      <c r="O803" s="624"/>
    </row>
    <row r="804" spans="1:15" x14ac:dyDescent="0.3">
      <c r="A804" s="738" t="s">
        <v>3739</v>
      </c>
      <c r="B804" s="739"/>
      <c r="C804" s="739"/>
      <c r="D804" s="739"/>
      <c r="E804" s="739"/>
      <c r="F804" s="739"/>
      <c r="G804" s="739"/>
      <c r="H804" s="739"/>
      <c r="I804" s="739"/>
      <c r="J804" s="739"/>
      <c r="K804" s="739"/>
      <c r="L804" s="739"/>
      <c r="M804" s="740"/>
      <c r="N804" s="738" t="s">
        <v>3740</v>
      </c>
      <c r="O804" s="740"/>
    </row>
    <row r="805" spans="1:15" x14ac:dyDescent="0.25">
      <c r="A805" s="733"/>
      <c r="B805" s="734"/>
      <c r="C805" s="734"/>
      <c r="D805" s="734"/>
      <c r="E805" s="734"/>
      <c r="F805" s="734"/>
      <c r="G805" s="734"/>
      <c r="H805" s="734"/>
      <c r="I805" s="734"/>
      <c r="J805" s="734"/>
      <c r="K805" s="734"/>
      <c r="L805" s="734"/>
      <c r="M805" s="735"/>
      <c r="N805" s="731"/>
      <c r="O805" s="736"/>
    </row>
    <row r="806" spans="1:15" x14ac:dyDescent="0.25">
      <c r="A806" s="733"/>
      <c r="B806" s="734"/>
      <c r="C806" s="734"/>
      <c r="D806" s="734"/>
      <c r="E806" s="734"/>
      <c r="F806" s="734"/>
      <c r="G806" s="734"/>
      <c r="H806" s="734"/>
      <c r="I806" s="734"/>
      <c r="J806" s="734"/>
      <c r="K806" s="734"/>
      <c r="L806" s="734"/>
      <c r="M806" s="735"/>
      <c r="N806" s="731"/>
      <c r="O806" s="736"/>
    </row>
    <row r="807" spans="1:15" x14ac:dyDescent="0.25">
      <c r="A807" s="733"/>
      <c r="B807" s="734"/>
      <c r="C807" s="734"/>
      <c r="D807" s="734"/>
      <c r="E807" s="734"/>
      <c r="F807" s="734"/>
      <c r="G807" s="734"/>
      <c r="H807" s="734"/>
      <c r="I807" s="734"/>
      <c r="J807" s="734"/>
      <c r="K807" s="734"/>
      <c r="L807" s="734"/>
      <c r="M807" s="735"/>
      <c r="N807" s="731"/>
      <c r="O807" s="736"/>
    </row>
    <row r="808" spans="1:15" x14ac:dyDescent="0.25">
      <c r="A808" s="733"/>
      <c r="B808" s="734"/>
      <c r="C808" s="734"/>
      <c r="D808" s="734"/>
      <c r="E808" s="734"/>
      <c r="F808" s="734"/>
      <c r="G808" s="734"/>
      <c r="H808" s="734"/>
      <c r="I808" s="734"/>
      <c r="J808" s="734"/>
      <c r="K808" s="734"/>
      <c r="L808" s="734"/>
      <c r="M808" s="735"/>
      <c r="N808" s="731"/>
      <c r="O808" s="736"/>
    </row>
    <row r="809" spans="1:15" x14ac:dyDescent="0.25">
      <c r="A809" s="733"/>
      <c r="B809" s="734"/>
      <c r="C809" s="734"/>
      <c r="D809" s="734"/>
      <c r="E809" s="734"/>
      <c r="F809" s="734"/>
      <c r="G809" s="734"/>
      <c r="H809" s="734"/>
      <c r="I809" s="734"/>
      <c r="J809" s="734"/>
      <c r="K809" s="734"/>
      <c r="L809" s="734"/>
      <c r="M809" s="735"/>
      <c r="N809" s="731"/>
      <c r="O809" s="736"/>
    </row>
    <row r="810" spans="1:15" x14ac:dyDescent="0.25">
      <c r="A810" s="733"/>
      <c r="B810" s="734"/>
      <c r="C810" s="734"/>
      <c r="D810" s="734"/>
      <c r="E810" s="734"/>
      <c r="F810" s="734"/>
      <c r="G810" s="734"/>
      <c r="H810" s="734"/>
      <c r="I810" s="734"/>
      <c r="J810" s="734"/>
      <c r="K810" s="734"/>
      <c r="L810" s="734"/>
      <c r="M810" s="735"/>
      <c r="N810" s="731"/>
      <c r="O810" s="736"/>
    </row>
    <row r="811" spans="1:15" x14ac:dyDescent="0.25">
      <c r="A811" s="733"/>
      <c r="B811" s="734"/>
      <c r="C811" s="734"/>
      <c r="D811" s="734"/>
      <c r="E811" s="734"/>
      <c r="F811" s="734"/>
      <c r="G811" s="734"/>
      <c r="H811" s="734"/>
      <c r="I811" s="734"/>
      <c r="J811" s="734"/>
      <c r="K811" s="734"/>
      <c r="L811" s="734"/>
      <c r="M811" s="735"/>
      <c r="N811" s="731"/>
      <c r="O811" s="736"/>
    </row>
    <row r="812" spans="1:15" x14ac:dyDescent="0.25">
      <c r="A812" s="733"/>
      <c r="B812" s="734"/>
      <c r="C812" s="734"/>
      <c r="D812" s="734"/>
      <c r="E812" s="734"/>
      <c r="F812" s="734"/>
      <c r="G812" s="734"/>
      <c r="H812" s="734"/>
      <c r="I812" s="734"/>
      <c r="J812" s="734"/>
      <c r="K812" s="734"/>
      <c r="L812" s="734"/>
      <c r="M812" s="735"/>
      <c r="N812" s="731"/>
      <c r="O812" s="736"/>
    </row>
    <row r="813" spans="1:15" x14ac:dyDescent="0.25">
      <c r="A813" s="728" t="s">
        <v>3103</v>
      </c>
      <c r="B813" s="729"/>
      <c r="C813" s="729"/>
      <c r="D813" s="729"/>
      <c r="E813" s="729"/>
      <c r="F813" s="729"/>
      <c r="G813" s="729"/>
      <c r="H813" s="729"/>
      <c r="I813" s="729"/>
      <c r="J813" s="729"/>
      <c r="K813" s="729"/>
      <c r="L813" s="729"/>
      <c r="M813" s="730"/>
      <c r="N813" s="731">
        <f>$N$86</f>
        <v>0</v>
      </c>
      <c r="O813" s="732"/>
    </row>
    <row r="814" spans="1:15" ht="13.2" customHeight="1" x14ac:dyDescent="0.25">
      <c r="A814" s="759" t="s">
        <v>3773</v>
      </c>
      <c r="B814" s="760"/>
      <c r="C814" s="760"/>
      <c r="D814" s="760"/>
      <c r="E814" s="761"/>
      <c r="F814" s="749" t="s">
        <v>3732</v>
      </c>
      <c r="G814" s="750"/>
      <c r="H814" s="750"/>
      <c r="I814" s="750"/>
      <c r="J814" s="750"/>
      <c r="K814" s="750"/>
      <c r="L814" s="750"/>
      <c r="M814" s="751"/>
      <c r="N814" s="752" t="s">
        <v>3719</v>
      </c>
      <c r="O814" s="753"/>
    </row>
    <row r="815" spans="1:15" x14ac:dyDescent="0.25">
      <c r="A815" s="754" t="str">
        <f>"Page 20 of "&amp;$R$3</f>
        <v>Page 20 of 4</v>
      </c>
      <c r="B815" s="755"/>
      <c r="C815" s="755"/>
      <c r="D815" s="755"/>
      <c r="E815" s="756"/>
      <c r="F815" s="754" t="str">
        <f>IF(K710="","",K710)</f>
        <v/>
      </c>
      <c r="G815" s="755"/>
      <c r="H815" s="755"/>
      <c r="I815" s="755"/>
      <c r="J815" s="755"/>
      <c r="K815" s="755"/>
      <c r="L815" s="755"/>
      <c r="M815" s="756"/>
      <c r="N815" s="757"/>
      <c r="O815" s="758"/>
    </row>
    <row r="816" spans="1:15" x14ac:dyDescent="0.3">
      <c r="A816" s="737" t="s">
        <v>3768</v>
      </c>
      <c r="B816" s="737"/>
      <c r="C816" s="737"/>
      <c r="D816" s="737"/>
      <c r="E816" s="737"/>
      <c r="F816" s="737"/>
      <c r="G816" s="624"/>
      <c r="H816" s="624"/>
      <c r="I816" s="624"/>
      <c r="J816" s="624"/>
      <c r="K816" s="624"/>
      <c r="L816" s="624"/>
      <c r="M816" s="624"/>
      <c r="N816" s="624"/>
      <c r="O816" s="624"/>
    </row>
    <row r="817" spans="1:18" x14ac:dyDescent="0.3">
      <c r="A817" s="738" t="s">
        <v>3733</v>
      </c>
      <c r="B817" s="739"/>
      <c r="C817" s="739"/>
      <c r="D817" s="739"/>
      <c r="E817" s="739"/>
      <c r="F817" s="739"/>
      <c r="G817" s="739"/>
      <c r="H817" s="739"/>
      <c r="I817" s="739"/>
      <c r="J817" s="739"/>
      <c r="K817" s="739"/>
      <c r="L817" s="739"/>
      <c r="M817" s="740"/>
      <c r="N817" s="738" t="s">
        <v>3734</v>
      </c>
      <c r="O817" s="740"/>
      <c r="R817" s="1">
        <f>IF(AND(A818="",N818=""),0,20)</f>
        <v>0</v>
      </c>
    </row>
    <row r="818" spans="1:18" x14ac:dyDescent="0.25">
      <c r="A818" s="733" t="str">
        <f>IF(OR('521A_entry'!L229="",'521A_entry'!L229=0),"",'521A_entry'!L229)</f>
        <v/>
      </c>
      <c r="B818" s="734"/>
      <c r="C818" s="734"/>
      <c r="D818" s="734"/>
      <c r="E818" s="734"/>
      <c r="F818" s="734"/>
      <c r="G818" s="734"/>
      <c r="H818" s="734"/>
      <c r="I818" s="734"/>
      <c r="J818" s="734"/>
      <c r="K818" s="734"/>
      <c r="L818" s="734"/>
      <c r="M818" s="735"/>
      <c r="N818" s="731" t="str">
        <f>IF(OR('521A_entry'!M229="",'521A_entry'!M229=0),"",'521A_entry'!M229)</f>
        <v/>
      </c>
      <c r="O818" s="736"/>
    </row>
    <row r="819" spans="1:18" x14ac:dyDescent="0.25">
      <c r="A819" s="733" t="str">
        <f>IF(OR('521A_entry'!L230="",'521A_entry'!L230=0),"",'521A_entry'!L230)</f>
        <v/>
      </c>
      <c r="B819" s="734"/>
      <c r="C819" s="734"/>
      <c r="D819" s="734"/>
      <c r="E819" s="734"/>
      <c r="F819" s="734"/>
      <c r="G819" s="734"/>
      <c r="H819" s="734"/>
      <c r="I819" s="734"/>
      <c r="J819" s="734"/>
      <c r="K819" s="734"/>
      <c r="L819" s="734"/>
      <c r="M819" s="735"/>
      <c r="N819" s="731" t="str">
        <f>IF(OR('521A_entry'!M230="",'521A_entry'!M230=0),"",'521A_entry'!M230)</f>
        <v/>
      </c>
      <c r="O819" s="736"/>
    </row>
    <row r="820" spans="1:18" x14ac:dyDescent="0.25">
      <c r="A820" s="733" t="str">
        <f>IF(OR('521A_entry'!L231="",'521A_entry'!L231=0),"",'521A_entry'!L231)</f>
        <v/>
      </c>
      <c r="B820" s="734"/>
      <c r="C820" s="734"/>
      <c r="D820" s="734"/>
      <c r="E820" s="734"/>
      <c r="F820" s="734"/>
      <c r="G820" s="734"/>
      <c r="H820" s="734"/>
      <c r="I820" s="734"/>
      <c r="J820" s="734"/>
      <c r="K820" s="734"/>
      <c r="L820" s="734"/>
      <c r="M820" s="735"/>
      <c r="N820" s="731" t="str">
        <f>IF(OR('521A_entry'!M231="",'521A_entry'!M231=0),"",'521A_entry'!M231)</f>
        <v/>
      </c>
      <c r="O820" s="736"/>
    </row>
    <row r="821" spans="1:18" x14ac:dyDescent="0.25">
      <c r="A821" s="733" t="str">
        <f>IF(OR('521A_entry'!L232="",'521A_entry'!L232=0),"",'521A_entry'!L232)</f>
        <v/>
      </c>
      <c r="B821" s="734"/>
      <c r="C821" s="734"/>
      <c r="D821" s="734"/>
      <c r="E821" s="734"/>
      <c r="F821" s="734"/>
      <c r="G821" s="734"/>
      <c r="H821" s="734"/>
      <c r="I821" s="734"/>
      <c r="J821" s="734"/>
      <c r="K821" s="734"/>
      <c r="L821" s="734"/>
      <c r="M821" s="735"/>
      <c r="N821" s="731" t="str">
        <f>IF(OR('521A_entry'!M232="",'521A_entry'!M232=0),"",'521A_entry'!M232)</f>
        <v/>
      </c>
      <c r="O821" s="736"/>
    </row>
    <row r="822" spans="1:18" x14ac:dyDescent="0.25">
      <c r="A822" s="733" t="str">
        <f>IF(OR('521A_entry'!L233="",'521A_entry'!L233=0),"",'521A_entry'!L233)</f>
        <v/>
      </c>
      <c r="B822" s="734"/>
      <c r="C822" s="734"/>
      <c r="D822" s="734"/>
      <c r="E822" s="734"/>
      <c r="F822" s="734"/>
      <c r="G822" s="734"/>
      <c r="H822" s="734"/>
      <c r="I822" s="734"/>
      <c r="J822" s="734"/>
      <c r="K822" s="734"/>
      <c r="L822" s="734"/>
      <c r="M822" s="735"/>
      <c r="N822" s="731" t="str">
        <f>IF(OR('521A_entry'!M233="",'521A_entry'!M233=0),"",'521A_entry'!M233)</f>
        <v/>
      </c>
      <c r="O822" s="736"/>
    </row>
    <row r="823" spans="1:18" x14ac:dyDescent="0.25">
      <c r="A823" s="745" t="s">
        <v>3735</v>
      </c>
      <c r="B823" s="729"/>
      <c r="C823" s="729"/>
      <c r="D823" s="729"/>
      <c r="E823" s="729"/>
      <c r="F823" s="729"/>
      <c r="G823" s="729"/>
      <c r="H823" s="729"/>
      <c r="I823" s="729"/>
      <c r="J823" s="729"/>
      <c r="K823" s="729"/>
      <c r="L823" s="729"/>
      <c r="M823" s="730"/>
      <c r="N823" s="731">
        <f>$N$49</f>
        <v>0</v>
      </c>
      <c r="O823" s="732"/>
    </row>
    <row r="824" spans="1:18" x14ac:dyDescent="0.3">
      <c r="A824" s="737" t="s">
        <v>3757</v>
      </c>
      <c r="B824" s="737"/>
      <c r="C824" s="737"/>
      <c r="D824" s="737"/>
      <c r="E824" s="737"/>
      <c r="F824" s="737"/>
      <c r="G824" s="624"/>
      <c r="H824" s="624"/>
      <c r="I824" s="624"/>
      <c r="J824" s="624"/>
      <c r="K824" s="624"/>
      <c r="L824" s="624"/>
      <c r="M824" s="624"/>
      <c r="N824" s="624"/>
      <c r="O824" s="624"/>
    </row>
    <row r="825" spans="1:18" ht="30" x14ac:dyDescent="0.3">
      <c r="A825" s="738" t="s">
        <v>3736</v>
      </c>
      <c r="B825" s="746"/>
      <c r="C825" s="746"/>
      <c r="D825" s="746"/>
      <c r="E825" s="746"/>
      <c r="F825" s="746"/>
      <c r="G825" s="730"/>
      <c r="H825" s="747" t="s">
        <v>3099</v>
      </c>
      <c r="I825" s="748"/>
      <c r="J825" s="326" t="s">
        <v>3737</v>
      </c>
      <c r="K825" s="35" t="s">
        <v>3100</v>
      </c>
      <c r="L825" s="728" t="s">
        <v>3101</v>
      </c>
      <c r="M825" s="730"/>
      <c r="N825" s="738" t="s">
        <v>3738</v>
      </c>
      <c r="O825" s="730"/>
    </row>
    <row r="826" spans="1:18" x14ac:dyDescent="0.25">
      <c r="A826" s="733"/>
      <c r="B826" s="734"/>
      <c r="C826" s="734"/>
      <c r="D826" s="734"/>
      <c r="E826" s="734"/>
      <c r="F826" s="734"/>
      <c r="G826" s="735"/>
      <c r="H826" s="741"/>
      <c r="I826" s="742"/>
      <c r="J826" s="316"/>
      <c r="K826" s="145"/>
      <c r="L826" s="743"/>
      <c r="M826" s="744"/>
      <c r="N826" s="731"/>
      <c r="O826" s="736"/>
    </row>
    <row r="827" spans="1:18" x14ac:dyDescent="0.25">
      <c r="A827" s="733"/>
      <c r="B827" s="734"/>
      <c r="C827" s="734"/>
      <c r="D827" s="734"/>
      <c r="E827" s="734"/>
      <c r="F827" s="734"/>
      <c r="G827" s="735"/>
      <c r="H827" s="741"/>
      <c r="I827" s="742"/>
      <c r="J827" s="316"/>
      <c r="K827" s="145"/>
      <c r="L827" s="743"/>
      <c r="M827" s="744"/>
      <c r="N827" s="731"/>
      <c r="O827" s="736"/>
    </row>
    <row r="828" spans="1:18" x14ac:dyDescent="0.25">
      <c r="A828" s="733"/>
      <c r="B828" s="734"/>
      <c r="C828" s="734"/>
      <c r="D828" s="734"/>
      <c r="E828" s="734"/>
      <c r="F828" s="734"/>
      <c r="G828" s="735"/>
      <c r="H828" s="741"/>
      <c r="I828" s="742"/>
      <c r="J828" s="316"/>
      <c r="K828" s="145"/>
      <c r="L828" s="743"/>
      <c r="M828" s="744"/>
      <c r="N828" s="731"/>
      <c r="O828" s="736"/>
    </row>
    <row r="829" spans="1:18" x14ac:dyDescent="0.25">
      <c r="A829" s="733"/>
      <c r="B829" s="734"/>
      <c r="C829" s="734"/>
      <c r="D829" s="734"/>
      <c r="E829" s="734"/>
      <c r="F829" s="734"/>
      <c r="G829" s="735"/>
      <c r="H829" s="741"/>
      <c r="I829" s="742"/>
      <c r="J829" s="316"/>
      <c r="K829" s="145"/>
      <c r="L829" s="743"/>
      <c r="M829" s="744"/>
      <c r="N829" s="731"/>
      <c r="O829" s="736"/>
    </row>
    <row r="830" spans="1:18" x14ac:dyDescent="0.25">
      <c r="A830" s="733"/>
      <c r="B830" s="734"/>
      <c r="C830" s="734"/>
      <c r="D830" s="734"/>
      <c r="E830" s="734"/>
      <c r="F830" s="734"/>
      <c r="G830" s="735"/>
      <c r="H830" s="741"/>
      <c r="I830" s="742"/>
      <c r="J830" s="316"/>
      <c r="K830" s="145"/>
      <c r="L830" s="743"/>
      <c r="M830" s="744"/>
      <c r="N830" s="731"/>
      <c r="O830" s="736"/>
    </row>
    <row r="831" spans="1:18" x14ac:dyDescent="0.25">
      <c r="A831" s="733"/>
      <c r="B831" s="734"/>
      <c r="C831" s="734"/>
      <c r="D831" s="734"/>
      <c r="E831" s="734"/>
      <c r="F831" s="734"/>
      <c r="G831" s="735"/>
      <c r="H831" s="741"/>
      <c r="I831" s="742"/>
      <c r="J831" s="316"/>
      <c r="K831" s="145"/>
      <c r="L831" s="743"/>
      <c r="M831" s="744"/>
      <c r="N831" s="731"/>
      <c r="O831" s="736"/>
    </row>
    <row r="832" spans="1:18" x14ac:dyDescent="0.25">
      <c r="A832" s="733"/>
      <c r="B832" s="734"/>
      <c r="C832" s="734"/>
      <c r="D832" s="734"/>
      <c r="E832" s="734"/>
      <c r="F832" s="734"/>
      <c r="G832" s="735"/>
      <c r="H832" s="741"/>
      <c r="I832" s="742"/>
      <c r="J832" s="316"/>
      <c r="K832" s="145"/>
      <c r="L832" s="743"/>
      <c r="M832" s="744"/>
      <c r="N832" s="731"/>
      <c r="O832" s="736"/>
    </row>
    <row r="833" spans="1:15" x14ac:dyDescent="0.25">
      <c r="A833" s="733"/>
      <c r="B833" s="734"/>
      <c r="C833" s="734"/>
      <c r="D833" s="734"/>
      <c r="E833" s="734"/>
      <c r="F833" s="734"/>
      <c r="G833" s="735"/>
      <c r="H833" s="741"/>
      <c r="I833" s="742"/>
      <c r="J833" s="316"/>
      <c r="K833" s="145"/>
      <c r="L833" s="743"/>
      <c r="M833" s="744"/>
      <c r="N833" s="731"/>
      <c r="O833" s="736"/>
    </row>
    <row r="834" spans="1:15" x14ac:dyDescent="0.25">
      <c r="A834" s="733"/>
      <c r="B834" s="734"/>
      <c r="C834" s="734"/>
      <c r="D834" s="734"/>
      <c r="E834" s="734"/>
      <c r="F834" s="734"/>
      <c r="G834" s="735"/>
      <c r="H834" s="741"/>
      <c r="I834" s="742"/>
      <c r="J834" s="316"/>
      <c r="K834" s="145"/>
      <c r="L834" s="743"/>
      <c r="M834" s="744"/>
      <c r="N834" s="731"/>
      <c r="O834" s="736"/>
    </row>
    <row r="835" spans="1:15" x14ac:dyDescent="0.25">
      <c r="A835" s="733"/>
      <c r="B835" s="734"/>
      <c r="C835" s="734"/>
      <c r="D835" s="734"/>
      <c r="E835" s="734"/>
      <c r="F835" s="734"/>
      <c r="G835" s="735"/>
      <c r="H835" s="741"/>
      <c r="I835" s="742"/>
      <c r="J835" s="316"/>
      <c r="K835" s="145"/>
      <c r="L835" s="743"/>
      <c r="M835" s="744"/>
      <c r="N835" s="731"/>
      <c r="O835" s="736"/>
    </row>
    <row r="836" spans="1:15" x14ac:dyDescent="0.25">
      <c r="A836" s="733"/>
      <c r="B836" s="734"/>
      <c r="C836" s="734"/>
      <c r="D836" s="734"/>
      <c r="E836" s="734"/>
      <c r="F836" s="734"/>
      <c r="G836" s="735"/>
      <c r="H836" s="741"/>
      <c r="I836" s="742"/>
      <c r="J836" s="316"/>
      <c r="K836" s="145"/>
      <c r="L836" s="743"/>
      <c r="M836" s="744"/>
      <c r="N836" s="731"/>
      <c r="O836" s="736"/>
    </row>
    <row r="837" spans="1:15" x14ac:dyDescent="0.25">
      <c r="A837" s="733"/>
      <c r="B837" s="734"/>
      <c r="C837" s="734"/>
      <c r="D837" s="734"/>
      <c r="E837" s="734"/>
      <c r="F837" s="734"/>
      <c r="G837" s="735"/>
      <c r="H837" s="741"/>
      <c r="I837" s="742"/>
      <c r="J837" s="316"/>
      <c r="K837" s="145"/>
      <c r="L837" s="743"/>
      <c r="M837" s="744"/>
      <c r="N837" s="731"/>
      <c r="O837" s="736"/>
    </row>
    <row r="838" spans="1:15" x14ac:dyDescent="0.25">
      <c r="A838" s="733"/>
      <c r="B838" s="734"/>
      <c r="C838" s="734"/>
      <c r="D838" s="734"/>
      <c r="E838" s="734"/>
      <c r="F838" s="734"/>
      <c r="G838" s="735"/>
      <c r="H838" s="741"/>
      <c r="I838" s="742"/>
      <c r="J838" s="316"/>
      <c r="K838" s="145"/>
      <c r="L838" s="743"/>
      <c r="M838" s="744"/>
      <c r="N838" s="731"/>
      <c r="O838" s="736"/>
    </row>
    <row r="839" spans="1:15" x14ac:dyDescent="0.25">
      <c r="A839" s="733"/>
      <c r="B839" s="734"/>
      <c r="C839" s="734"/>
      <c r="D839" s="734"/>
      <c r="E839" s="734"/>
      <c r="F839" s="734"/>
      <c r="G839" s="735"/>
      <c r="H839" s="741"/>
      <c r="I839" s="742"/>
      <c r="J839" s="316"/>
      <c r="K839" s="145"/>
      <c r="L839" s="743"/>
      <c r="M839" s="744"/>
      <c r="N839" s="731"/>
      <c r="O839" s="736"/>
    </row>
    <row r="840" spans="1:15" x14ac:dyDescent="0.25">
      <c r="A840" s="733"/>
      <c r="B840" s="734"/>
      <c r="C840" s="734"/>
      <c r="D840" s="734"/>
      <c r="E840" s="734"/>
      <c r="F840" s="734"/>
      <c r="G840" s="735"/>
      <c r="H840" s="741"/>
      <c r="I840" s="742"/>
      <c r="J840" s="316"/>
      <c r="K840" s="145"/>
      <c r="L840" s="743"/>
      <c r="M840" s="744"/>
      <c r="N840" s="731"/>
      <c r="O840" s="736"/>
    </row>
    <row r="841" spans="1:15" x14ac:dyDescent="0.25">
      <c r="A841" s="733"/>
      <c r="B841" s="734"/>
      <c r="C841" s="734"/>
      <c r="D841" s="734"/>
      <c r="E841" s="734"/>
      <c r="F841" s="734"/>
      <c r="G841" s="735"/>
      <c r="H841" s="741"/>
      <c r="I841" s="742"/>
      <c r="J841" s="316"/>
      <c r="K841" s="145"/>
      <c r="L841" s="743"/>
      <c r="M841" s="744"/>
      <c r="N841" s="731"/>
      <c r="O841" s="736"/>
    </row>
    <row r="842" spans="1:15" x14ac:dyDescent="0.25">
      <c r="A842" s="733"/>
      <c r="B842" s="734"/>
      <c r="C842" s="734"/>
      <c r="D842" s="734"/>
      <c r="E842" s="734"/>
      <c r="F842" s="734"/>
      <c r="G842" s="735"/>
      <c r="H842" s="741"/>
      <c r="I842" s="742"/>
      <c r="J842" s="316"/>
      <c r="K842" s="145"/>
      <c r="L842" s="743"/>
      <c r="M842" s="744"/>
      <c r="N842" s="731"/>
      <c r="O842" s="736"/>
    </row>
    <row r="843" spans="1:15" x14ac:dyDescent="0.25">
      <c r="A843" s="733"/>
      <c r="B843" s="734"/>
      <c r="C843" s="734"/>
      <c r="D843" s="734"/>
      <c r="E843" s="734"/>
      <c r="F843" s="734"/>
      <c r="G843" s="735"/>
      <c r="H843" s="741"/>
      <c r="I843" s="742"/>
      <c r="J843" s="316"/>
      <c r="K843" s="145"/>
      <c r="L843" s="743"/>
      <c r="M843" s="744"/>
      <c r="N843" s="731"/>
      <c r="O843" s="736"/>
    </row>
    <row r="844" spans="1:15" x14ac:dyDescent="0.25">
      <c r="A844" s="733"/>
      <c r="B844" s="734"/>
      <c r="C844" s="734"/>
      <c r="D844" s="734"/>
      <c r="E844" s="734"/>
      <c r="F844" s="734"/>
      <c r="G844" s="735"/>
      <c r="H844" s="741"/>
      <c r="I844" s="742"/>
      <c r="J844" s="316"/>
      <c r="K844" s="145"/>
      <c r="L844" s="743"/>
      <c r="M844" s="744"/>
      <c r="N844" s="731"/>
      <c r="O844" s="736"/>
    </row>
    <row r="845" spans="1:15" x14ac:dyDescent="0.25">
      <c r="A845" s="733"/>
      <c r="B845" s="734"/>
      <c r="C845" s="734"/>
      <c r="D845" s="734"/>
      <c r="E845" s="734"/>
      <c r="F845" s="734"/>
      <c r="G845" s="735"/>
      <c r="H845" s="741"/>
      <c r="I845" s="742"/>
      <c r="J845" s="316"/>
      <c r="K845" s="145"/>
      <c r="L845" s="743"/>
      <c r="M845" s="744"/>
      <c r="N845" s="731"/>
      <c r="O845" s="736"/>
    </row>
    <row r="846" spans="1:15" x14ac:dyDescent="0.25">
      <c r="A846" s="733"/>
      <c r="B846" s="734"/>
      <c r="C846" s="734"/>
      <c r="D846" s="734"/>
      <c r="E846" s="734"/>
      <c r="F846" s="734"/>
      <c r="G846" s="735"/>
      <c r="H846" s="741"/>
      <c r="I846" s="742"/>
      <c r="J846" s="316"/>
      <c r="K846" s="145"/>
      <c r="L846" s="743"/>
      <c r="M846" s="744"/>
      <c r="N846" s="731"/>
      <c r="O846" s="736"/>
    </row>
    <row r="847" spans="1:15" x14ac:dyDescent="0.25">
      <c r="A847" s="733"/>
      <c r="B847" s="734"/>
      <c r="C847" s="734"/>
      <c r="D847" s="734"/>
      <c r="E847" s="734"/>
      <c r="F847" s="734"/>
      <c r="G847" s="735"/>
      <c r="H847" s="741"/>
      <c r="I847" s="742"/>
      <c r="J847" s="316"/>
      <c r="K847" s="145"/>
      <c r="L847" s="743"/>
      <c r="M847" s="744"/>
      <c r="N847" s="731"/>
      <c r="O847" s="736"/>
    </row>
    <row r="848" spans="1:15" x14ac:dyDescent="0.25">
      <c r="A848" s="733"/>
      <c r="B848" s="734"/>
      <c r="C848" s="734"/>
      <c r="D848" s="734"/>
      <c r="E848" s="734"/>
      <c r="F848" s="734"/>
      <c r="G848" s="735"/>
      <c r="H848" s="741"/>
      <c r="I848" s="742"/>
      <c r="J848" s="316"/>
      <c r="K848" s="145"/>
      <c r="L848" s="743"/>
      <c r="M848" s="744"/>
      <c r="N848" s="731"/>
      <c r="O848" s="736"/>
    </row>
    <row r="849" spans="1:18" x14ac:dyDescent="0.25">
      <c r="A849" s="728" t="s">
        <v>3102</v>
      </c>
      <c r="B849" s="729"/>
      <c r="C849" s="729"/>
      <c r="D849" s="729"/>
      <c r="E849" s="729"/>
      <c r="F849" s="729"/>
      <c r="G849" s="729"/>
      <c r="H849" s="729"/>
      <c r="I849" s="729"/>
      <c r="J849" s="729"/>
      <c r="K849" s="729"/>
      <c r="L849" s="729"/>
      <c r="M849" s="730"/>
      <c r="N849" s="731">
        <f>$N$75</f>
        <v>0</v>
      </c>
      <c r="O849" s="732"/>
    </row>
    <row r="850" spans="1:18" x14ac:dyDescent="0.3">
      <c r="A850" s="737" t="s">
        <v>3758</v>
      </c>
      <c r="B850" s="737"/>
      <c r="C850" s="737"/>
      <c r="D850" s="737"/>
      <c r="E850" s="737"/>
      <c r="F850" s="737"/>
      <c r="G850" s="624"/>
      <c r="H850" s="624"/>
      <c r="I850" s="624"/>
      <c r="J850" s="624"/>
      <c r="K850" s="624"/>
      <c r="L850" s="624"/>
      <c r="M850" s="624"/>
      <c r="N850" s="624"/>
      <c r="O850" s="624"/>
    </row>
    <row r="851" spans="1:18" x14ac:dyDescent="0.3">
      <c r="A851" s="738" t="s">
        <v>3739</v>
      </c>
      <c r="B851" s="739"/>
      <c r="C851" s="739"/>
      <c r="D851" s="739"/>
      <c r="E851" s="739"/>
      <c r="F851" s="739"/>
      <c r="G851" s="739"/>
      <c r="H851" s="739"/>
      <c r="I851" s="739"/>
      <c r="J851" s="739"/>
      <c r="K851" s="739"/>
      <c r="L851" s="739"/>
      <c r="M851" s="740"/>
      <c r="N851" s="738" t="s">
        <v>3740</v>
      </c>
      <c r="O851" s="740"/>
    </row>
    <row r="852" spans="1:18" x14ac:dyDescent="0.25">
      <c r="A852" s="733"/>
      <c r="B852" s="734"/>
      <c r="C852" s="734"/>
      <c r="D852" s="734"/>
      <c r="E852" s="734"/>
      <c r="F852" s="734"/>
      <c r="G852" s="734"/>
      <c r="H852" s="734"/>
      <c r="I852" s="734"/>
      <c r="J852" s="734"/>
      <c r="K852" s="734"/>
      <c r="L852" s="734"/>
      <c r="M852" s="735"/>
      <c r="N852" s="731"/>
      <c r="O852" s="736"/>
    </row>
    <row r="853" spans="1:18" x14ac:dyDescent="0.25">
      <c r="A853" s="733"/>
      <c r="B853" s="734"/>
      <c r="C853" s="734"/>
      <c r="D853" s="734"/>
      <c r="E853" s="734"/>
      <c r="F853" s="734"/>
      <c r="G853" s="734"/>
      <c r="H853" s="734"/>
      <c r="I853" s="734"/>
      <c r="J853" s="734"/>
      <c r="K853" s="734"/>
      <c r="L853" s="734"/>
      <c r="M853" s="735"/>
      <c r="N853" s="731"/>
      <c r="O853" s="736"/>
    </row>
    <row r="854" spans="1:18" x14ac:dyDescent="0.25">
      <c r="A854" s="733"/>
      <c r="B854" s="734"/>
      <c r="C854" s="734"/>
      <c r="D854" s="734"/>
      <c r="E854" s="734"/>
      <c r="F854" s="734"/>
      <c r="G854" s="734"/>
      <c r="H854" s="734"/>
      <c r="I854" s="734"/>
      <c r="J854" s="734"/>
      <c r="K854" s="734"/>
      <c r="L854" s="734"/>
      <c r="M854" s="735"/>
      <c r="N854" s="731"/>
      <c r="O854" s="736"/>
    </row>
    <row r="855" spans="1:18" x14ac:dyDescent="0.25">
      <c r="A855" s="733"/>
      <c r="B855" s="734"/>
      <c r="C855" s="734"/>
      <c r="D855" s="734"/>
      <c r="E855" s="734"/>
      <c r="F855" s="734"/>
      <c r="G855" s="734"/>
      <c r="H855" s="734"/>
      <c r="I855" s="734"/>
      <c r="J855" s="734"/>
      <c r="K855" s="734"/>
      <c r="L855" s="734"/>
      <c r="M855" s="735"/>
      <c r="N855" s="731"/>
      <c r="O855" s="736"/>
    </row>
    <row r="856" spans="1:18" x14ac:dyDescent="0.25">
      <c r="A856" s="733"/>
      <c r="B856" s="734"/>
      <c r="C856" s="734"/>
      <c r="D856" s="734"/>
      <c r="E856" s="734"/>
      <c r="F856" s="734"/>
      <c r="G856" s="734"/>
      <c r="H856" s="734"/>
      <c r="I856" s="734"/>
      <c r="J856" s="734"/>
      <c r="K856" s="734"/>
      <c r="L856" s="734"/>
      <c r="M856" s="735"/>
      <c r="N856" s="731"/>
      <c r="O856" s="736"/>
    </row>
    <row r="857" spans="1:18" x14ac:dyDescent="0.25">
      <c r="A857" s="733"/>
      <c r="B857" s="734"/>
      <c r="C857" s="734"/>
      <c r="D857" s="734"/>
      <c r="E857" s="734"/>
      <c r="F857" s="734"/>
      <c r="G857" s="734"/>
      <c r="H857" s="734"/>
      <c r="I857" s="734"/>
      <c r="J857" s="734"/>
      <c r="K857" s="734"/>
      <c r="L857" s="734"/>
      <c r="M857" s="735"/>
      <c r="N857" s="731"/>
      <c r="O857" s="736"/>
    </row>
    <row r="858" spans="1:18" x14ac:dyDescent="0.25">
      <c r="A858" s="733"/>
      <c r="B858" s="734"/>
      <c r="C858" s="734"/>
      <c r="D858" s="734"/>
      <c r="E858" s="734"/>
      <c r="F858" s="734"/>
      <c r="G858" s="734"/>
      <c r="H858" s="734"/>
      <c r="I858" s="734"/>
      <c r="J858" s="734"/>
      <c r="K858" s="734"/>
      <c r="L858" s="734"/>
      <c r="M858" s="735"/>
      <c r="N858" s="731"/>
      <c r="O858" s="736"/>
    </row>
    <row r="859" spans="1:18" x14ac:dyDescent="0.25">
      <c r="A859" s="733"/>
      <c r="B859" s="734"/>
      <c r="C859" s="734"/>
      <c r="D859" s="734"/>
      <c r="E859" s="734"/>
      <c r="F859" s="734"/>
      <c r="G859" s="734"/>
      <c r="H859" s="734"/>
      <c r="I859" s="734"/>
      <c r="J859" s="734"/>
      <c r="K859" s="734"/>
      <c r="L859" s="734"/>
      <c r="M859" s="735"/>
      <c r="N859" s="731"/>
      <c r="O859" s="736"/>
    </row>
    <row r="860" spans="1:18" x14ac:dyDescent="0.25">
      <c r="A860" s="728" t="s">
        <v>3103</v>
      </c>
      <c r="B860" s="729"/>
      <c r="C860" s="729"/>
      <c r="D860" s="729"/>
      <c r="E860" s="729"/>
      <c r="F860" s="729"/>
      <c r="G860" s="729"/>
      <c r="H860" s="729"/>
      <c r="I860" s="729"/>
      <c r="J860" s="729"/>
      <c r="K860" s="729"/>
      <c r="L860" s="729"/>
      <c r="M860" s="730"/>
      <c r="N860" s="731">
        <f>$N$86</f>
        <v>0</v>
      </c>
      <c r="O860" s="732"/>
    </row>
    <row r="861" spans="1:18" ht="13.2" customHeight="1" x14ac:dyDescent="0.25">
      <c r="A861" s="759" t="s">
        <v>3773</v>
      </c>
      <c r="B861" s="760"/>
      <c r="C861" s="760"/>
      <c r="D861" s="760"/>
      <c r="E861" s="761"/>
      <c r="F861" s="749" t="s">
        <v>3732</v>
      </c>
      <c r="G861" s="750"/>
      <c r="H861" s="750"/>
      <c r="I861" s="750"/>
      <c r="J861" s="750"/>
      <c r="K861" s="750"/>
      <c r="L861" s="750"/>
      <c r="M861" s="751"/>
      <c r="N861" s="752" t="s">
        <v>3719</v>
      </c>
      <c r="O861" s="753"/>
    </row>
    <row r="862" spans="1:18" x14ac:dyDescent="0.25">
      <c r="A862" s="754" t="str">
        <f>"Page 21 of "&amp;$R$3</f>
        <v>Page 21 of 4</v>
      </c>
      <c r="B862" s="755"/>
      <c r="C862" s="755"/>
      <c r="D862" s="755"/>
      <c r="E862" s="756"/>
      <c r="F862" s="754" t="str">
        <f>IF(K757="","",K757)</f>
        <v/>
      </c>
      <c r="G862" s="755"/>
      <c r="H862" s="755"/>
      <c r="I862" s="755"/>
      <c r="J862" s="755"/>
      <c r="K862" s="755"/>
      <c r="L862" s="755"/>
      <c r="M862" s="756"/>
      <c r="N862" s="757"/>
      <c r="O862" s="758"/>
    </row>
    <row r="863" spans="1:18" x14ac:dyDescent="0.3">
      <c r="A863" s="737" t="s">
        <v>3768</v>
      </c>
      <c r="B863" s="737"/>
      <c r="C863" s="737"/>
      <c r="D863" s="737"/>
      <c r="E863" s="737"/>
      <c r="F863" s="737"/>
      <c r="G863" s="624"/>
      <c r="H863" s="624"/>
      <c r="I863" s="624"/>
      <c r="J863" s="624"/>
      <c r="K863" s="624"/>
      <c r="L863" s="624"/>
      <c r="M863" s="624"/>
      <c r="N863" s="624"/>
      <c r="O863" s="624"/>
    </row>
    <row r="864" spans="1:18" x14ac:dyDescent="0.3">
      <c r="A864" s="738" t="s">
        <v>3733</v>
      </c>
      <c r="B864" s="739"/>
      <c r="C864" s="739"/>
      <c r="D864" s="739"/>
      <c r="E864" s="739"/>
      <c r="F864" s="739"/>
      <c r="G864" s="739"/>
      <c r="H864" s="739"/>
      <c r="I864" s="739"/>
      <c r="J864" s="739"/>
      <c r="K864" s="739"/>
      <c r="L864" s="739"/>
      <c r="M864" s="740"/>
      <c r="N864" s="738" t="s">
        <v>3734</v>
      </c>
      <c r="O864" s="740"/>
      <c r="R864" s="1">
        <f>IF(AND(A865="",N865=""),0,21)</f>
        <v>0</v>
      </c>
    </row>
    <row r="865" spans="1:15" x14ac:dyDescent="0.25">
      <c r="A865" s="733" t="str">
        <f>IF(OR('521A_entry'!L234="",'521A_entry'!L234=0),"",'521A_entry'!L234)</f>
        <v/>
      </c>
      <c r="B865" s="734"/>
      <c r="C865" s="734"/>
      <c r="D865" s="734"/>
      <c r="E865" s="734"/>
      <c r="F865" s="734"/>
      <c r="G865" s="734"/>
      <c r="H865" s="734"/>
      <c r="I865" s="734"/>
      <c r="J865" s="734"/>
      <c r="K865" s="734"/>
      <c r="L865" s="734"/>
      <c r="M865" s="735"/>
      <c r="N865" s="731" t="str">
        <f>IF(OR('521A_entry'!M234="",'521A_entry'!M234=0),"",'521A_entry'!M234)</f>
        <v/>
      </c>
      <c r="O865" s="736"/>
    </row>
    <row r="866" spans="1:15" x14ac:dyDescent="0.25">
      <c r="A866" s="733" t="str">
        <f>IF(OR('521A_entry'!L235="",'521A_entry'!L235=0),"",'521A_entry'!L235)</f>
        <v/>
      </c>
      <c r="B866" s="734"/>
      <c r="C866" s="734"/>
      <c r="D866" s="734"/>
      <c r="E866" s="734"/>
      <c r="F866" s="734"/>
      <c r="G866" s="734"/>
      <c r="H866" s="734"/>
      <c r="I866" s="734"/>
      <c r="J866" s="734"/>
      <c r="K866" s="734"/>
      <c r="L866" s="734"/>
      <c r="M866" s="735"/>
      <c r="N866" s="731" t="str">
        <f>IF(OR('521A_entry'!M235="",'521A_entry'!M235=0),"",'521A_entry'!M235)</f>
        <v/>
      </c>
      <c r="O866" s="736"/>
    </row>
    <row r="867" spans="1:15" x14ac:dyDescent="0.25">
      <c r="A867" s="733" t="str">
        <f>IF(OR('521A_entry'!L236="",'521A_entry'!L236=0),"",'521A_entry'!L236)</f>
        <v/>
      </c>
      <c r="B867" s="734"/>
      <c r="C867" s="734"/>
      <c r="D867" s="734"/>
      <c r="E867" s="734"/>
      <c r="F867" s="734"/>
      <c r="G867" s="734"/>
      <c r="H867" s="734"/>
      <c r="I867" s="734"/>
      <c r="J867" s="734"/>
      <c r="K867" s="734"/>
      <c r="L867" s="734"/>
      <c r="M867" s="735"/>
      <c r="N867" s="731" t="str">
        <f>IF(OR('521A_entry'!M236="",'521A_entry'!M236=0),"",'521A_entry'!M236)</f>
        <v/>
      </c>
      <c r="O867" s="736"/>
    </row>
    <row r="868" spans="1:15" x14ac:dyDescent="0.25">
      <c r="A868" s="733" t="str">
        <f>IF(OR('521A_entry'!L237="",'521A_entry'!L237=0),"",'521A_entry'!L237)</f>
        <v/>
      </c>
      <c r="B868" s="734"/>
      <c r="C868" s="734"/>
      <c r="D868" s="734"/>
      <c r="E868" s="734"/>
      <c r="F868" s="734"/>
      <c r="G868" s="734"/>
      <c r="H868" s="734"/>
      <c r="I868" s="734"/>
      <c r="J868" s="734"/>
      <c r="K868" s="734"/>
      <c r="L868" s="734"/>
      <c r="M868" s="735"/>
      <c r="N868" s="731" t="str">
        <f>IF(OR('521A_entry'!M237="",'521A_entry'!M237=0),"",'521A_entry'!M237)</f>
        <v/>
      </c>
      <c r="O868" s="736"/>
    </row>
    <row r="869" spans="1:15" x14ac:dyDescent="0.25">
      <c r="A869" s="733" t="str">
        <f>IF(OR('521A_entry'!L238="",'521A_entry'!L238=0),"",'521A_entry'!L238)</f>
        <v/>
      </c>
      <c r="B869" s="734"/>
      <c r="C869" s="734"/>
      <c r="D869" s="734"/>
      <c r="E869" s="734"/>
      <c r="F869" s="734"/>
      <c r="G869" s="734"/>
      <c r="H869" s="734"/>
      <c r="I869" s="734"/>
      <c r="J869" s="734"/>
      <c r="K869" s="734"/>
      <c r="L869" s="734"/>
      <c r="M869" s="735"/>
      <c r="N869" s="731" t="str">
        <f>IF(OR('521A_entry'!M238="",'521A_entry'!M238=0),"",'521A_entry'!M238)</f>
        <v/>
      </c>
      <c r="O869" s="736"/>
    </row>
    <row r="870" spans="1:15" x14ac:dyDescent="0.25">
      <c r="A870" s="745" t="s">
        <v>3735</v>
      </c>
      <c r="B870" s="729"/>
      <c r="C870" s="729"/>
      <c r="D870" s="729"/>
      <c r="E870" s="729"/>
      <c r="F870" s="729"/>
      <c r="G870" s="729"/>
      <c r="H870" s="729"/>
      <c r="I870" s="729"/>
      <c r="J870" s="729"/>
      <c r="K870" s="729"/>
      <c r="L870" s="729"/>
      <c r="M870" s="730"/>
      <c r="N870" s="731">
        <f>$N$49</f>
        <v>0</v>
      </c>
      <c r="O870" s="732"/>
    </row>
    <row r="871" spans="1:15" x14ac:dyDescent="0.3">
      <c r="A871" s="737" t="s">
        <v>3757</v>
      </c>
      <c r="B871" s="737"/>
      <c r="C871" s="737"/>
      <c r="D871" s="737"/>
      <c r="E871" s="737"/>
      <c r="F871" s="737"/>
      <c r="G871" s="624"/>
      <c r="H871" s="624"/>
      <c r="I871" s="624"/>
      <c r="J871" s="624"/>
      <c r="K871" s="624"/>
      <c r="L871" s="624"/>
      <c r="M871" s="624"/>
      <c r="N871" s="624"/>
      <c r="O871" s="624"/>
    </row>
    <row r="872" spans="1:15" ht="30" x14ac:dyDescent="0.3">
      <c r="A872" s="738" t="s">
        <v>3736</v>
      </c>
      <c r="B872" s="746"/>
      <c r="C872" s="746"/>
      <c r="D872" s="746"/>
      <c r="E872" s="746"/>
      <c r="F872" s="746"/>
      <c r="G872" s="730"/>
      <c r="H872" s="747" t="s">
        <v>3099</v>
      </c>
      <c r="I872" s="748"/>
      <c r="J872" s="326" t="s">
        <v>3737</v>
      </c>
      <c r="K872" s="35" t="s">
        <v>3100</v>
      </c>
      <c r="L872" s="728" t="s">
        <v>3101</v>
      </c>
      <c r="M872" s="730"/>
      <c r="N872" s="738" t="s">
        <v>3738</v>
      </c>
      <c r="O872" s="730"/>
    </row>
    <row r="873" spans="1:15" x14ac:dyDescent="0.25">
      <c r="A873" s="733"/>
      <c r="B873" s="734"/>
      <c r="C873" s="734"/>
      <c r="D873" s="734"/>
      <c r="E873" s="734"/>
      <c r="F873" s="734"/>
      <c r="G873" s="735"/>
      <c r="H873" s="741"/>
      <c r="I873" s="742"/>
      <c r="J873" s="316"/>
      <c r="K873" s="145"/>
      <c r="L873" s="743"/>
      <c r="M873" s="744"/>
      <c r="N873" s="731"/>
      <c r="O873" s="736"/>
    </row>
    <row r="874" spans="1:15" x14ac:dyDescent="0.25">
      <c r="A874" s="733"/>
      <c r="B874" s="734"/>
      <c r="C874" s="734"/>
      <c r="D874" s="734"/>
      <c r="E874" s="734"/>
      <c r="F874" s="734"/>
      <c r="G874" s="735"/>
      <c r="H874" s="741"/>
      <c r="I874" s="742"/>
      <c r="J874" s="316"/>
      <c r="K874" s="145"/>
      <c r="L874" s="743"/>
      <c r="M874" s="744"/>
      <c r="N874" s="731"/>
      <c r="O874" s="736"/>
    </row>
    <row r="875" spans="1:15" x14ac:dyDescent="0.25">
      <c r="A875" s="733"/>
      <c r="B875" s="734"/>
      <c r="C875" s="734"/>
      <c r="D875" s="734"/>
      <c r="E875" s="734"/>
      <c r="F875" s="734"/>
      <c r="G875" s="735"/>
      <c r="H875" s="741"/>
      <c r="I875" s="742"/>
      <c r="J875" s="316"/>
      <c r="K875" s="145"/>
      <c r="L875" s="743"/>
      <c r="M875" s="744"/>
      <c r="N875" s="731"/>
      <c r="O875" s="736"/>
    </row>
    <row r="876" spans="1:15" x14ac:dyDescent="0.25">
      <c r="A876" s="733"/>
      <c r="B876" s="734"/>
      <c r="C876" s="734"/>
      <c r="D876" s="734"/>
      <c r="E876" s="734"/>
      <c r="F876" s="734"/>
      <c r="G876" s="735"/>
      <c r="H876" s="741"/>
      <c r="I876" s="742"/>
      <c r="J876" s="316"/>
      <c r="K876" s="145"/>
      <c r="L876" s="743"/>
      <c r="M876" s="744"/>
      <c r="N876" s="731"/>
      <c r="O876" s="736"/>
    </row>
    <row r="877" spans="1:15" x14ac:dyDescent="0.25">
      <c r="A877" s="733"/>
      <c r="B877" s="734"/>
      <c r="C877" s="734"/>
      <c r="D877" s="734"/>
      <c r="E877" s="734"/>
      <c r="F877" s="734"/>
      <c r="G877" s="735"/>
      <c r="H877" s="741"/>
      <c r="I877" s="742"/>
      <c r="J877" s="316"/>
      <c r="K877" s="145"/>
      <c r="L877" s="743"/>
      <c r="M877" s="744"/>
      <c r="N877" s="731"/>
      <c r="O877" s="736"/>
    </row>
    <row r="878" spans="1:15" x14ac:dyDescent="0.25">
      <c r="A878" s="733"/>
      <c r="B878" s="734"/>
      <c r="C878" s="734"/>
      <c r="D878" s="734"/>
      <c r="E878" s="734"/>
      <c r="F878" s="734"/>
      <c r="G878" s="735"/>
      <c r="H878" s="741"/>
      <c r="I878" s="742"/>
      <c r="J878" s="316"/>
      <c r="K878" s="145"/>
      <c r="L878" s="743"/>
      <c r="M878" s="744"/>
      <c r="N878" s="731"/>
      <c r="O878" s="736"/>
    </row>
    <row r="879" spans="1:15" x14ac:dyDescent="0.25">
      <c r="A879" s="733"/>
      <c r="B879" s="734"/>
      <c r="C879" s="734"/>
      <c r="D879" s="734"/>
      <c r="E879" s="734"/>
      <c r="F879" s="734"/>
      <c r="G879" s="735"/>
      <c r="H879" s="741"/>
      <c r="I879" s="742"/>
      <c r="J879" s="316"/>
      <c r="K879" s="145"/>
      <c r="L879" s="743"/>
      <c r="M879" s="744"/>
      <c r="N879" s="731"/>
      <c r="O879" s="736"/>
    </row>
    <row r="880" spans="1:15" x14ac:dyDescent="0.25">
      <c r="A880" s="733"/>
      <c r="B880" s="734"/>
      <c r="C880" s="734"/>
      <c r="D880" s="734"/>
      <c r="E880" s="734"/>
      <c r="F880" s="734"/>
      <c r="G880" s="735"/>
      <c r="H880" s="741"/>
      <c r="I880" s="742"/>
      <c r="J880" s="316"/>
      <c r="K880" s="145"/>
      <c r="L880" s="743"/>
      <c r="M880" s="744"/>
      <c r="N880" s="731"/>
      <c r="O880" s="736"/>
    </row>
    <row r="881" spans="1:15" x14ac:dyDescent="0.25">
      <c r="A881" s="733"/>
      <c r="B881" s="734"/>
      <c r="C881" s="734"/>
      <c r="D881" s="734"/>
      <c r="E881" s="734"/>
      <c r="F881" s="734"/>
      <c r="G881" s="735"/>
      <c r="H881" s="741"/>
      <c r="I881" s="742"/>
      <c r="J881" s="316"/>
      <c r="K881" s="145"/>
      <c r="L881" s="743"/>
      <c r="M881" s="744"/>
      <c r="N881" s="731"/>
      <c r="O881" s="736"/>
    </row>
    <row r="882" spans="1:15" x14ac:dyDescent="0.25">
      <c r="A882" s="733"/>
      <c r="B882" s="734"/>
      <c r="C882" s="734"/>
      <c r="D882" s="734"/>
      <c r="E882" s="734"/>
      <c r="F882" s="734"/>
      <c r="G882" s="735"/>
      <c r="H882" s="741"/>
      <c r="I882" s="742"/>
      <c r="J882" s="316"/>
      <c r="K882" s="145"/>
      <c r="L882" s="743"/>
      <c r="M882" s="744"/>
      <c r="N882" s="731"/>
      <c r="O882" s="736"/>
    </row>
    <row r="883" spans="1:15" x14ac:dyDescent="0.25">
      <c r="A883" s="733"/>
      <c r="B883" s="734"/>
      <c r="C883" s="734"/>
      <c r="D883" s="734"/>
      <c r="E883" s="734"/>
      <c r="F883" s="734"/>
      <c r="G883" s="735"/>
      <c r="H883" s="741"/>
      <c r="I883" s="742"/>
      <c r="J883" s="316"/>
      <c r="K883" s="145"/>
      <c r="L883" s="743"/>
      <c r="M883" s="744"/>
      <c r="N883" s="731"/>
      <c r="O883" s="736"/>
    </row>
    <row r="884" spans="1:15" x14ac:dyDescent="0.25">
      <c r="A884" s="733"/>
      <c r="B884" s="734"/>
      <c r="C884" s="734"/>
      <c r="D884" s="734"/>
      <c r="E884" s="734"/>
      <c r="F884" s="734"/>
      <c r="G884" s="735"/>
      <c r="H884" s="741"/>
      <c r="I884" s="742"/>
      <c r="J884" s="316"/>
      <c r="K884" s="145"/>
      <c r="L884" s="743"/>
      <c r="M884" s="744"/>
      <c r="N884" s="731"/>
      <c r="O884" s="736"/>
    </row>
    <row r="885" spans="1:15" x14ac:dyDescent="0.25">
      <c r="A885" s="733"/>
      <c r="B885" s="734"/>
      <c r="C885" s="734"/>
      <c r="D885" s="734"/>
      <c r="E885" s="734"/>
      <c r="F885" s="734"/>
      <c r="G885" s="735"/>
      <c r="H885" s="741"/>
      <c r="I885" s="742"/>
      <c r="J885" s="316"/>
      <c r="K885" s="145"/>
      <c r="L885" s="743"/>
      <c r="M885" s="744"/>
      <c r="N885" s="731"/>
      <c r="O885" s="736"/>
    </row>
    <row r="886" spans="1:15" x14ac:dyDescent="0.25">
      <c r="A886" s="733"/>
      <c r="B886" s="734"/>
      <c r="C886" s="734"/>
      <c r="D886" s="734"/>
      <c r="E886" s="734"/>
      <c r="F886" s="734"/>
      <c r="G886" s="735"/>
      <c r="H886" s="741"/>
      <c r="I886" s="742"/>
      <c r="J886" s="316"/>
      <c r="K886" s="145"/>
      <c r="L886" s="743"/>
      <c r="M886" s="744"/>
      <c r="N886" s="731"/>
      <c r="O886" s="736"/>
    </row>
    <row r="887" spans="1:15" x14ac:dyDescent="0.25">
      <c r="A887" s="733"/>
      <c r="B887" s="734"/>
      <c r="C887" s="734"/>
      <c r="D887" s="734"/>
      <c r="E887" s="734"/>
      <c r="F887" s="734"/>
      <c r="G887" s="735"/>
      <c r="H887" s="741"/>
      <c r="I887" s="742"/>
      <c r="J887" s="316"/>
      <c r="K887" s="145"/>
      <c r="L887" s="743"/>
      <c r="M887" s="744"/>
      <c r="N887" s="731"/>
      <c r="O887" s="736"/>
    </row>
    <row r="888" spans="1:15" x14ac:dyDescent="0.25">
      <c r="A888" s="733"/>
      <c r="B888" s="734"/>
      <c r="C888" s="734"/>
      <c r="D888" s="734"/>
      <c r="E888" s="734"/>
      <c r="F888" s="734"/>
      <c r="G888" s="735"/>
      <c r="H888" s="741"/>
      <c r="I888" s="742"/>
      <c r="J888" s="316"/>
      <c r="K888" s="145"/>
      <c r="L888" s="743"/>
      <c r="M888" s="744"/>
      <c r="N888" s="731"/>
      <c r="O888" s="736"/>
    </row>
    <row r="889" spans="1:15" x14ac:dyDescent="0.25">
      <c r="A889" s="733"/>
      <c r="B889" s="734"/>
      <c r="C889" s="734"/>
      <c r="D889" s="734"/>
      <c r="E889" s="734"/>
      <c r="F889" s="734"/>
      <c r="G889" s="735"/>
      <c r="H889" s="741"/>
      <c r="I889" s="742"/>
      <c r="J889" s="316"/>
      <c r="K889" s="145"/>
      <c r="L889" s="743"/>
      <c r="M889" s="744"/>
      <c r="N889" s="731"/>
      <c r="O889" s="736"/>
    </row>
    <row r="890" spans="1:15" x14ac:dyDescent="0.25">
      <c r="A890" s="733"/>
      <c r="B890" s="734"/>
      <c r="C890" s="734"/>
      <c r="D890" s="734"/>
      <c r="E890" s="734"/>
      <c r="F890" s="734"/>
      <c r="G890" s="735"/>
      <c r="H890" s="741"/>
      <c r="I890" s="742"/>
      <c r="J890" s="316"/>
      <c r="K890" s="145"/>
      <c r="L890" s="743"/>
      <c r="M890" s="744"/>
      <c r="N890" s="731"/>
      <c r="O890" s="736"/>
    </row>
    <row r="891" spans="1:15" x14ac:dyDescent="0.25">
      <c r="A891" s="733"/>
      <c r="B891" s="734"/>
      <c r="C891" s="734"/>
      <c r="D891" s="734"/>
      <c r="E891" s="734"/>
      <c r="F891" s="734"/>
      <c r="G891" s="735"/>
      <c r="H891" s="741"/>
      <c r="I891" s="742"/>
      <c r="J891" s="316"/>
      <c r="K891" s="145"/>
      <c r="L891" s="743"/>
      <c r="M891" s="744"/>
      <c r="N891" s="731"/>
      <c r="O891" s="736"/>
    </row>
    <row r="892" spans="1:15" x14ac:dyDescent="0.25">
      <c r="A892" s="733"/>
      <c r="B892" s="734"/>
      <c r="C892" s="734"/>
      <c r="D892" s="734"/>
      <c r="E892" s="734"/>
      <c r="F892" s="734"/>
      <c r="G892" s="735"/>
      <c r="H892" s="741"/>
      <c r="I892" s="742"/>
      <c r="J892" s="316"/>
      <c r="K892" s="145"/>
      <c r="L892" s="743"/>
      <c r="M892" s="744"/>
      <c r="N892" s="731"/>
      <c r="O892" s="736"/>
    </row>
    <row r="893" spans="1:15" x14ac:dyDescent="0.25">
      <c r="A893" s="733"/>
      <c r="B893" s="734"/>
      <c r="C893" s="734"/>
      <c r="D893" s="734"/>
      <c r="E893" s="734"/>
      <c r="F893" s="734"/>
      <c r="G893" s="735"/>
      <c r="H893" s="741"/>
      <c r="I893" s="742"/>
      <c r="J893" s="316"/>
      <c r="K893" s="145"/>
      <c r="L893" s="743"/>
      <c r="M893" s="744"/>
      <c r="N893" s="731"/>
      <c r="O893" s="736"/>
    </row>
    <row r="894" spans="1:15" x14ac:dyDescent="0.25">
      <c r="A894" s="733"/>
      <c r="B894" s="734"/>
      <c r="C894" s="734"/>
      <c r="D894" s="734"/>
      <c r="E894" s="734"/>
      <c r="F894" s="734"/>
      <c r="G894" s="735"/>
      <c r="H894" s="741"/>
      <c r="I894" s="742"/>
      <c r="J894" s="316"/>
      <c r="K894" s="145"/>
      <c r="L894" s="743"/>
      <c r="M894" s="744"/>
      <c r="N894" s="731"/>
      <c r="O894" s="736"/>
    </row>
    <row r="895" spans="1:15" x14ac:dyDescent="0.25">
      <c r="A895" s="733"/>
      <c r="B895" s="734"/>
      <c r="C895" s="734"/>
      <c r="D895" s="734"/>
      <c r="E895" s="734"/>
      <c r="F895" s="734"/>
      <c r="G895" s="735"/>
      <c r="H895" s="741"/>
      <c r="I895" s="742"/>
      <c r="J895" s="316"/>
      <c r="K895" s="145"/>
      <c r="L895" s="743"/>
      <c r="M895" s="744"/>
      <c r="N895" s="731"/>
      <c r="O895" s="736"/>
    </row>
    <row r="896" spans="1:15" x14ac:dyDescent="0.25">
      <c r="A896" s="728" t="s">
        <v>3102</v>
      </c>
      <c r="B896" s="729"/>
      <c r="C896" s="729"/>
      <c r="D896" s="729"/>
      <c r="E896" s="729"/>
      <c r="F896" s="729"/>
      <c r="G896" s="729"/>
      <c r="H896" s="729"/>
      <c r="I896" s="729"/>
      <c r="J896" s="729"/>
      <c r="K896" s="729"/>
      <c r="L896" s="729"/>
      <c r="M896" s="730"/>
      <c r="N896" s="731">
        <f>$N$75</f>
        <v>0</v>
      </c>
      <c r="O896" s="732"/>
    </row>
    <row r="897" spans="1:18" x14ac:dyDescent="0.3">
      <c r="A897" s="737" t="s">
        <v>3758</v>
      </c>
      <c r="B897" s="737"/>
      <c r="C897" s="737"/>
      <c r="D897" s="737"/>
      <c r="E897" s="737"/>
      <c r="F897" s="737"/>
      <c r="G897" s="624"/>
      <c r="H897" s="624"/>
      <c r="I897" s="624"/>
      <c r="J897" s="624"/>
      <c r="K897" s="624"/>
      <c r="L897" s="624"/>
      <c r="M897" s="624"/>
      <c r="N897" s="624"/>
      <c r="O897" s="624"/>
    </row>
    <row r="898" spans="1:18" x14ac:dyDescent="0.3">
      <c r="A898" s="738" t="s">
        <v>3739</v>
      </c>
      <c r="B898" s="739"/>
      <c r="C898" s="739"/>
      <c r="D898" s="739"/>
      <c r="E898" s="739"/>
      <c r="F898" s="739"/>
      <c r="G898" s="739"/>
      <c r="H898" s="739"/>
      <c r="I898" s="739"/>
      <c r="J898" s="739"/>
      <c r="K898" s="739"/>
      <c r="L898" s="739"/>
      <c r="M898" s="740"/>
      <c r="N898" s="738" t="s">
        <v>3740</v>
      </c>
      <c r="O898" s="740"/>
    </row>
    <row r="899" spans="1:18" x14ac:dyDescent="0.25">
      <c r="A899" s="733"/>
      <c r="B899" s="734"/>
      <c r="C899" s="734"/>
      <c r="D899" s="734"/>
      <c r="E899" s="734"/>
      <c r="F899" s="734"/>
      <c r="G899" s="734"/>
      <c r="H899" s="734"/>
      <c r="I899" s="734"/>
      <c r="J899" s="734"/>
      <c r="K899" s="734"/>
      <c r="L899" s="734"/>
      <c r="M899" s="735"/>
      <c r="N899" s="731"/>
      <c r="O899" s="736"/>
    </row>
    <row r="900" spans="1:18" x14ac:dyDescent="0.25">
      <c r="A900" s="733"/>
      <c r="B900" s="734"/>
      <c r="C900" s="734"/>
      <c r="D900" s="734"/>
      <c r="E900" s="734"/>
      <c r="F900" s="734"/>
      <c r="G900" s="734"/>
      <c r="H900" s="734"/>
      <c r="I900" s="734"/>
      <c r="J900" s="734"/>
      <c r="K900" s="734"/>
      <c r="L900" s="734"/>
      <c r="M900" s="735"/>
      <c r="N900" s="731"/>
      <c r="O900" s="736"/>
    </row>
    <row r="901" spans="1:18" x14ac:dyDescent="0.25">
      <c r="A901" s="733"/>
      <c r="B901" s="734"/>
      <c r="C901" s="734"/>
      <c r="D901" s="734"/>
      <c r="E901" s="734"/>
      <c r="F901" s="734"/>
      <c r="G901" s="734"/>
      <c r="H901" s="734"/>
      <c r="I901" s="734"/>
      <c r="J901" s="734"/>
      <c r="K901" s="734"/>
      <c r="L901" s="734"/>
      <c r="M901" s="735"/>
      <c r="N901" s="731"/>
      <c r="O901" s="736"/>
    </row>
    <row r="902" spans="1:18" x14ac:dyDescent="0.25">
      <c r="A902" s="733"/>
      <c r="B902" s="734"/>
      <c r="C902" s="734"/>
      <c r="D902" s="734"/>
      <c r="E902" s="734"/>
      <c r="F902" s="734"/>
      <c r="G902" s="734"/>
      <c r="H902" s="734"/>
      <c r="I902" s="734"/>
      <c r="J902" s="734"/>
      <c r="K902" s="734"/>
      <c r="L902" s="734"/>
      <c r="M902" s="735"/>
      <c r="N902" s="731"/>
      <c r="O902" s="736"/>
    </row>
    <row r="903" spans="1:18" x14ac:dyDescent="0.25">
      <c r="A903" s="733"/>
      <c r="B903" s="734"/>
      <c r="C903" s="734"/>
      <c r="D903" s="734"/>
      <c r="E903" s="734"/>
      <c r="F903" s="734"/>
      <c r="G903" s="734"/>
      <c r="H903" s="734"/>
      <c r="I903" s="734"/>
      <c r="J903" s="734"/>
      <c r="K903" s="734"/>
      <c r="L903" s="734"/>
      <c r="M903" s="735"/>
      <c r="N903" s="731"/>
      <c r="O903" s="736"/>
    </row>
    <row r="904" spans="1:18" x14ac:dyDescent="0.25">
      <c r="A904" s="733"/>
      <c r="B904" s="734"/>
      <c r="C904" s="734"/>
      <c r="D904" s="734"/>
      <c r="E904" s="734"/>
      <c r="F904" s="734"/>
      <c r="G904" s="734"/>
      <c r="H904" s="734"/>
      <c r="I904" s="734"/>
      <c r="J904" s="734"/>
      <c r="K904" s="734"/>
      <c r="L904" s="734"/>
      <c r="M904" s="735"/>
      <c r="N904" s="731"/>
      <c r="O904" s="736"/>
    </row>
    <row r="905" spans="1:18" x14ac:dyDescent="0.25">
      <c r="A905" s="733"/>
      <c r="B905" s="734"/>
      <c r="C905" s="734"/>
      <c r="D905" s="734"/>
      <c r="E905" s="734"/>
      <c r="F905" s="734"/>
      <c r="G905" s="734"/>
      <c r="H905" s="734"/>
      <c r="I905" s="734"/>
      <c r="J905" s="734"/>
      <c r="K905" s="734"/>
      <c r="L905" s="734"/>
      <c r="M905" s="735"/>
      <c r="N905" s="731"/>
      <c r="O905" s="736"/>
    </row>
    <row r="906" spans="1:18" x14ac:dyDescent="0.25">
      <c r="A906" s="733"/>
      <c r="B906" s="734"/>
      <c r="C906" s="734"/>
      <c r="D906" s="734"/>
      <c r="E906" s="734"/>
      <c r="F906" s="734"/>
      <c r="G906" s="734"/>
      <c r="H906" s="734"/>
      <c r="I906" s="734"/>
      <c r="J906" s="734"/>
      <c r="K906" s="734"/>
      <c r="L906" s="734"/>
      <c r="M906" s="735"/>
      <c r="N906" s="731"/>
      <c r="O906" s="736"/>
    </row>
    <row r="907" spans="1:18" x14ac:dyDescent="0.25">
      <c r="A907" s="728" t="s">
        <v>3103</v>
      </c>
      <c r="B907" s="729"/>
      <c r="C907" s="729"/>
      <c r="D907" s="729"/>
      <c r="E907" s="729"/>
      <c r="F907" s="729"/>
      <c r="G907" s="729"/>
      <c r="H907" s="729"/>
      <c r="I907" s="729"/>
      <c r="J907" s="729"/>
      <c r="K907" s="729"/>
      <c r="L907" s="729"/>
      <c r="M907" s="730"/>
      <c r="N907" s="731">
        <f>$N$86</f>
        <v>0</v>
      </c>
      <c r="O907" s="732"/>
    </row>
    <row r="908" spans="1:18" ht="13.2" customHeight="1" x14ac:dyDescent="0.25">
      <c r="A908" s="759" t="s">
        <v>3773</v>
      </c>
      <c r="B908" s="760"/>
      <c r="C908" s="760"/>
      <c r="D908" s="760"/>
      <c r="E908" s="761"/>
      <c r="F908" s="749" t="s">
        <v>3732</v>
      </c>
      <c r="G908" s="750"/>
      <c r="H908" s="750"/>
      <c r="I908" s="750"/>
      <c r="J908" s="750"/>
      <c r="K908" s="750"/>
      <c r="L908" s="750"/>
      <c r="M908" s="751"/>
      <c r="N908" s="752" t="s">
        <v>3719</v>
      </c>
      <c r="O908" s="753"/>
    </row>
    <row r="909" spans="1:18" x14ac:dyDescent="0.25">
      <c r="A909" s="754" t="str">
        <f>"Page 22 of "&amp;$R$3</f>
        <v>Page 22 of 4</v>
      </c>
      <c r="B909" s="755"/>
      <c r="C909" s="755"/>
      <c r="D909" s="755"/>
      <c r="E909" s="756"/>
      <c r="F909" s="754" t="str">
        <f>IF(K804="","",K804)</f>
        <v/>
      </c>
      <c r="G909" s="755"/>
      <c r="H909" s="755"/>
      <c r="I909" s="755"/>
      <c r="J909" s="755"/>
      <c r="K909" s="755"/>
      <c r="L909" s="755"/>
      <c r="M909" s="756"/>
      <c r="N909" s="757"/>
      <c r="O909" s="758"/>
    </row>
    <row r="910" spans="1:18" x14ac:dyDescent="0.3">
      <c r="A910" s="737" t="s">
        <v>3768</v>
      </c>
      <c r="B910" s="737"/>
      <c r="C910" s="737"/>
      <c r="D910" s="737"/>
      <c r="E910" s="737"/>
      <c r="F910" s="737"/>
      <c r="G910" s="624"/>
      <c r="H910" s="624"/>
      <c r="I910" s="624"/>
      <c r="J910" s="624"/>
      <c r="K910" s="624"/>
      <c r="L910" s="624"/>
      <c r="M910" s="624"/>
      <c r="N910" s="624"/>
      <c r="O910" s="624"/>
    </row>
    <row r="911" spans="1:18" x14ac:dyDescent="0.3">
      <c r="A911" s="738" t="s">
        <v>3733</v>
      </c>
      <c r="B911" s="739"/>
      <c r="C911" s="739"/>
      <c r="D911" s="739"/>
      <c r="E911" s="739"/>
      <c r="F911" s="739"/>
      <c r="G911" s="739"/>
      <c r="H911" s="739"/>
      <c r="I911" s="739"/>
      <c r="J911" s="739"/>
      <c r="K911" s="739"/>
      <c r="L911" s="739"/>
      <c r="M911" s="740"/>
      <c r="N911" s="738" t="s">
        <v>3734</v>
      </c>
      <c r="O911" s="740"/>
      <c r="R911" s="1">
        <f>IF(AND(A912="",N912=""),0,21)</f>
        <v>0</v>
      </c>
    </row>
    <row r="912" spans="1:18" x14ac:dyDescent="0.25">
      <c r="A912" s="733" t="str">
        <f>IF(OR('521A_entry'!L239="",'521A_entry'!L239=0),"",'521A_entry'!L239)</f>
        <v/>
      </c>
      <c r="B912" s="734"/>
      <c r="C912" s="734"/>
      <c r="D912" s="734"/>
      <c r="E912" s="734"/>
      <c r="F912" s="734"/>
      <c r="G912" s="734"/>
      <c r="H912" s="734"/>
      <c r="I912" s="734"/>
      <c r="J912" s="734"/>
      <c r="K912" s="734"/>
      <c r="L912" s="734"/>
      <c r="M912" s="735"/>
      <c r="N912" s="731" t="str">
        <f>IF(OR('521A_entry'!M239="",'521A_entry'!M239=0),"",'521A_entry'!M239)</f>
        <v/>
      </c>
      <c r="O912" s="736"/>
    </row>
    <row r="913" spans="1:15" x14ac:dyDescent="0.25">
      <c r="A913" s="733" t="str">
        <f>IF(OR('521A_entry'!L240="",'521A_entry'!L240=0),"",'521A_entry'!L240)</f>
        <v/>
      </c>
      <c r="B913" s="734"/>
      <c r="C913" s="734"/>
      <c r="D913" s="734"/>
      <c r="E913" s="734"/>
      <c r="F913" s="734"/>
      <c r="G913" s="734"/>
      <c r="H913" s="734"/>
      <c r="I913" s="734"/>
      <c r="J913" s="734"/>
      <c r="K913" s="734"/>
      <c r="L913" s="734"/>
      <c r="M913" s="735"/>
      <c r="N913" s="731" t="str">
        <f>IF(OR('521A_entry'!M240="",'521A_entry'!M240=0),"",'521A_entry'!M240)</f>
        <v/>
      </c>
      <c r="O913" s="736"/>
    </row>
    <row r="914" spans="1:15" x14ac:dyDescent="0.25">
      <c r="A914" s="733" t="str">
        <f>IF(OR('521A_entry'!L241="",'521A_entry'!L241=0),"",'521A_entry'!L241)</f>
        <v/>
      </c>
      <c r="B914" s="734"/>
      <c r="C914" s="734"/>
      <c r="D914" s="734"/>
      <c r="E914" s="734"/>
      <c r="F914" s="734"/>
      <c r="G914" s="734"/>
      <c r="H914" s="734"/>
      <c r="I914" s="734"/>
      <c r="J914" s="734"/>
      <c r="K914" s="734"/>
      <c r="L914" s="734"/>
      <c r="M914" s="735"/>
      <c r="N914" s="731" t="str">
        <f>IF(OR('521A_entry'!M241="",'521A_entry'!M241=0),"",'521A_entry'!M241)</f>
        <v/>
      </c>
      <c r="O914" s="736"/>
    </row>
    <row r="915" spans="1:15" x14ac:dyDescent="0.25">
      <c r="A915" s="733" t="str">
        <f>IF(OR('521A_entry'!L242="",'521A_entry'!L242=0),"",'521A_entry'!L242)</f>
        <v/>
      </c>
      <c r="B915" s="734"/>
      <c r="C915" s="734"/>
      <c r="D915" s="734"/>
      <c r="E915" s="734"/>
      <c r="F915" s="734"/>
      <c r="G915" s="734"/>
      <c r="H915" s="734"/>
      <c r="I915" s="734"/>
      <c r="J915" s="734"/>
      <c r="K915" s="734"/>
      <c r="L915" s="734"/>
      <c r="M915" s="735"/>
      <c r="N915" s="731" t="str">
        <f>IF(OR('521A_entry'!M242="",'521A_entry'!M242=0),"",'521A_entry'!M242)</f>
        <v/>
      </c>
      <c r="O915" s="736"/>
    </row>
    <row r="916" spans="1:15" x14ac:dyDescent="0.25">
      <c r="A916" s="733" t="str">
        <f>IF(OR('521A_entry'!L243="",'521A_entry'!L243=0),"",'521A_entry'!L243)</f>
        <v/>
      </c>
      <c r="B916" s="734"/>
      <c r="C916" s="734"/>
      <c r="D916" s="734"/>
      <c r="E916" s="734"/>
      <c r="F916" s="734"/>
      <c r="G916" s="734"/>
      <c r="H916" s="734"/>
      <c r="I916" s="734"/>
      <c r="J916" s="734"/>
      <c r="K916" s="734"/>
      <c r="L916" s="734"/>
      <c r="M916" s="735"/>
      <c r="N916" s="731" t="str">
        <f>IF(OR('521A_entry'!M243="",'521A_entry'!M243=0),"",'521A_entry'!M243)</f>
        <v/>
      </c>
      <c r="O916" s="736"/>
    </row>
    <row r="917" spans="1:15" x14ac:dyDescent="0.25">
      <c r="A917" s="745" t="s">
        <v>3735</v>
      </c>
      <c r="B917" s="729"/>
      <c r="C917" s="729"/>
      <c r="D917" s="729"/>
      <c r="E917" s="729"/>
      <c r="F917" s="729"/>
      <c r="G917" s="729"/>
      <c r="H917" s="729"/>
      <c r="I917" s="729"/>
      <c r="J917" s="729"/>
      <c r="K917" s="729"/>
      <c r="L917" s="729"/>
      <c r="M917" s="730"/>
      <c r="N917" s="731">
        <f>$N$49</f>
        <v>0</v>
      </c>
      <c r="O917" s="732"/>
    </row>
    <row r="918" spans="1:15" x14ac:dyDescent="0.3">
      <c r="A918" s="737" t="s">
        <v>3757</v>
      </c>
      <c r="B918" s="737"/>
      <c r="C918" s="737"/>
      <c r="D918" s="737"/>
      <c r="E918" s="737"/>
      <c r="F918" s="737"/>
      <c r="G918" s="624"/>
      <c r="H918" s="624"/>
      <c r="I918" s="624"/>
      <c r="J918" s="624"/>
      <c r="K918" s="624"/>
      <c r="L918" s="624"/>
      <c r="M918" s="624"/>
      <c r="N918" s="624"/>
      <c r="O918" s="624"/>
    </row>
    <row r="919" spans="1:15" ht="30" x14ac:dyDescent="0.3">
      <c r="A919" s="738" t="s">
        <v>3736</v>
      </c>
      <c r="B919" s="746"/>
      <c r="C919" s="746"/>
      <c r="D919" s="746"/>
      <c r="E919" s="746"/>
      <c r="F919" s="746"/>
      <c r="G919" s="730"/>
      <c r="H919" s="747" t="s">
        <v>3099</v>
      </c>
      <c r="I919" s="748"/>
      <c r="J919" s="326" t="s">
        <v>3737</v>
      </c>
      <c r="K919" s="35" t="s">
        <v>3100</v>
      </c>
      <c r="L919" s="728" t="s">
        <v>3101</v>
      </c>
      <c r="M919" s="730"/>
      <c r="N919" s="738" t="s">
        <v>3738</v>
      </c>
      <c r="O919" s="730"/>
    </row>
    <row r="920" spans="1:15" x14ac:dyDescent="0.25">
      <c r="A920" s="733"/>
      <c r="B920" s="734"/>
      <c r="C920" s="734"/>
      <c r="D920" s="734"/>
      <c r="E920" s="734"/>
      <c r="F920" s="734"/>
      <c r="G920" s="735"/>
      <c r="H920" s="741"/>
      <c r="I920" s="742"/>
      <c r="J920" s="316"/>
      <c r="K920" s="145"/>
      <c r="L920" s="743"/>
      <c r="M920" s="744"/>
      <c r="N920" s="731"/>
      <c r="O920" s="736"/>
    </row>
    <row r="921" spans="1:15" x14ac:dyDescent="0.25">
      <c r="A921" s="733"/>
      <c r="B921" s="734"/>
      <c r="C921" s="734"/>
      <c r="D921" s="734"/>
      <c r="E921" s="734"/>
      <c r="F921" s="734"/>
      <c r="G921" s="735"/>
      <c r="H921" s="741"/>
      <c r="I921" s="742"/>
      <c r="J921" s="316"/>
      <c r="K921" s="145"/>
      <c r="L921" s="743"/>
      <c r="M921" s="744"/>
      <c r="N921" s="731"/>
      <c r="O921" s="736"/>
    </row>
    <row r="922" spans="1:15" x14ac:dyDescent="0.25">
      <c r="A922" s="733"/>
      <c r="B922" s="734"/>
      <c r="C922" s="734"/>
      <c r="D922" s="734"/>
      <c r="E922" s="734"/>
      <c r="F922" s="734"/>
      <c r="G922" s="735"/>
      <c r="H922" s="741"/>
      <c r="I922" s="742"/>
      <c r="J922" s="316"/>
      <c r="K922" s="145"/>
      <c r="L922" s="743"/>
      <c r="M922" s="744"/>
      <c r="N922" s="731"/>
      <c r="O922" s="736"/>
    </row>
    <row r="923" spans="1:15" x14ac:dyDescent="0.25">
      <c r="A923" s="733"/>
      <c r="B923" s="734"/>
      <c r="C923" s="734"/>
      <c r="D923" s="734"/>
      <c r="E923" s="734"/>
      <c r="F923" s="734"/>
      <c r="G923" s="735"/>
      <c r="H923" s="741"/>
      <c r="I923" s="742"/>
      <c r="J923" s="316"/>
      <c r="K923" s="145"/>
      <c r="L923" s="743"/>
      <c r="M923" s="744"/>
      <c r="N923" s="731"/>
      <c r="O923" s="736"/>
    </row>
    <row r="924" spans="1:15" x14ac:dyDescent="0.25">
      <c r="A924" s="733"/>
      <c r="B924" s="734"/>
      <c r="C924" s="734"/>
      <c r="D924" s="734"/>
      <c r="E924" s="734"/>
      <c r="F924" s="734"/>
      <c r="G924" s="735"/>
      <c r="H924" s="741"/>
      <c r="I924" s="742"/>
      <c r="J924" s="316"/>
      <c r="K924" s="145"/>
      <c r="L924" s="743"/>
      <c r="M924" s="744"/>
      <c r="N924" s="731"/>
      <c r="O924" s="736"/>
    </row>
    <row r="925" spans="1:15" x14ac:dyDescent="0.25">
      <c r="A925" s="733"/>
      <c r="B925" s="734"/>
      <c r="C925" s="734"/>
      <c r="D925" s="734"/>
      <c r="E925" s="734"/>
      <c r="F925" s="734"/>
      <c r="G925" s="735"/>
      <c r="H925" s="741"/>
      <c r="I925" s="742"/>
      <c r="J925" s="316"/>
      <c r="K925" s="145"/>
      <c r="L925" s="743"/>
      <c r="M925" s="744"/>
      <c r="N925" s="731"/>
      <c r="O925" s="736"/>
    </row>
    <row r="926" spans="1:15" x14ac:dyDescent="0.25">
      <c r="A926" s="733"/>
      <c r="B926" s="734"/>
      <c r="C926" s="734"/>
      <c r="D926" s="734"/>
      <c r="E926" s="734"/>
      <c r="F926" s="734"/>
      <c r="G926" s="735"/>
      <c r="H926" s="741"/>
      <c r="I926" s="742"/>
      <c r="J926" s="316"/>
      <c r="K926" s="145"/>
      <c r="L926" s="743"/>
      <c r="M926" s="744"/>
      <c r="N926" s="731"/>
      <c r="O926" s="736"/>
    </row>
    <row r="927" spans="1:15" x14ac:dyDescent="0.25">
      <c r="A927" s="733"/>
      <c r="B927" s="734"/>
      <c r="C927" s="734"/>
      <c r="D927" s="734"/>
      <c r="E927" s="734"/>
      <c r="F927" s="734"/>
      <c r="G927" s="735"/>
      <c r="H927" s="741"/>
      <c r="I927" s="742"/>
      <c r="J927" s="316"/>
      <c r="K927" s="145"/>
      <c r="L927" s="743"/>
      <c r="M927" s="744"/>
      <c r="N927" s="731"/>
      <c r="O927" s="736"/>
    </row>
    <row r="928" spans="1:15" x14ac:dyDescent="0.25">
      <c r="A928" s="733"/>
      <c r="B928" s="734"/>
      <c r="C928" s="734"/>
      <c r="D928" s="734"/>
      <c r="E928" s="734"/>
      <c r="F928" s="734"/>
      <c r="G928" s="735"/>
      <c r="H928" s="741"/>
      <c r="I928" s="742"/>
      <c r="J928" s="316"/>
      <c r="K928" s="145"/>
      <c r="L928" s="743"/>
      <c r="M928" s="744"/>
      <c r="N928" s="731"/>
      <c r="O928" s="736"/>
    </row>
    <row r="929" spans="1:15" x14ac:dyDescent="0.25">
      <c r="A929" s="733"/>
      <c r="B929" s="734"/>
      <c r="C929" s="734"/>
      <c r="D929" s="734"/>
      <c r="E929" s="734"/>
      <c r="F929" s="734"/>
      <c r="G929" s="735"/>
      <c r="H929" s="741"/>
      <c r="I929" s="742"/>
      <c r="J929" s="316"/>
      <c r="K929" s="145"/>
      <c r="L929" s="743"/>
      <c r="M929" s="744"/>
      <c r="N929" s="731"/>
      <c r="O929" s="736"/>
    </row>
    <row r="930" spans="1:15" x14ac:dyDescent="0.25">
      <c r="A930" s="733"/>
      <c r="B930" s="734"/>
      <c r="C930" s="734"/>
      <c r="D930" s="734"/>
      <c r="E930" s="734"/>
      <c r="F930" s="734"/>
      <c r="G930" s="735"/>
      <c r="H930" s="741"/>
      <c r="I930" s="742"/>
      <c r="J930" s="316"/>
      <c r="K930" s="145"/>
      <c r="L930" s="743"/>
      <c r="M930" s="744"/>
      <c r="N930" s="731"/>
      <c r="O930" s="736"/>
    </row>
    <row r="931" spans="1:15" x14ac:dyDescent="0.25">
      <c r="A931" s="733"/>
      <c r="B931" s="734"/>
      <c r="C931" s="734"/>
      <c r="D931" s="734"/>
      <c r="E931" s="734"/>
      <c r="F931" s="734"/>
      <c r="G931" s="735"/>
      <c r="H931" s="741"/>
      <c r="I931" s="742"/>
      <c r="J931" s="316"/>
      <c r="K931" s="145"/>
      <c r="L931" s="743"/>
      <c r="M931" s="744"/>
      <c r="N931" s="731"/>
      <c r="O931" s="736"/>
    </row>
    <row r="932" spans="1:15" x14ac:dyDescent="0.25">
      <c r="A932" s="733"/>
      <c r="B932" s="734"/>
      <c r="C932" s="734"/>
      <c r="D932" s="734"/>
      <c r="E932" s="734"/>
      <c r="F932" s="734"/>
      <c r="G932" s="735"/>
      <c r="H932" s="741"/>
      <c r="I932" s="742"/>
      <c r="J932" s="316"/>
      <c r="K932" s="145"/>
      <c r="L932" s="743"/>
      <c r="M932" s="744"/>
      <c r="N932" s="731"/>
      <c r="O932" s="736"/>
    </row>
    <row r="933" spans="1:15" x14ac:dyDescent="0.25">
      <c r="A933" s="733"/>
      <c r="B933" s="734"/>
      <c r="C933" s="734"/>
      <c r="D933" s="734"/>
      <c r="E933" s="734"/>
      <c r="F933" s="734"/>
      <c r="G933" s="735"/>
      <c r="H933" s="741"/>
      <c r="I933" s="742"/>
      <c r="J933" s="316"/>
      <c r="K933" s="145"/>
      <c r="L933" s="743"/>
      <c r="M933" s="744"/>
      <c r="N933" s="731"/>
      <c r="O933" s="736"/>
    </row>
    <row r="934" spans="1:15" x14ac:dyDescent="0.25">
      <c r="A934" s="733"/>
      <c r="B934" s="734"/>
      <c r="C934" s="734"/>
      <c r="D934" s="734"/>
      <c r="E934" s="734"/>
      <c r="F934" s="734"/>
      <c r="G934" s="735"/>
      <c r="H934" s="741"/>
      <c r="I934" s="742"/>
      <c r="J934" s="316"/>
      <c r="K934" s="145"/>
      <c r="L934" s="743"/>
      <c r="M934" s="744"/>
      <c r="N934" s="731"/>
      <c r="O934" s="736"/>
    </row>
    <row r="935" spans="1:15" x14ac:dyDescent="0.25">
      <c r="A935" s="733"/>
      <c r="B935" s="734"/>
      <c r="C935" s="734"/>
      <c r="D935" s="734"/>
      <c r="E935" s="734"/>
      <c r="F935" s="734"/>
      <c r="G935" s="735"/>
      <c r="H935" s="741"/>
      <c r="I935" s="742"/>
      <c r="J935" s="316"/>
      <c r="K935" s="145"/>
      <c r="L935" s="743"/>
      <c r="M935" s="744"/>
      <c r="N935" s="731"/>
      <c r="O935" s="736"/>
    </row>
    <row r="936" spans="1:15" x14ac:dyDescent="0.25">
      <c r="A936" s="733"/>
      <c r="B936" s="734"/>
      <c r="C936" s="734"/>
      <c r="D936" s="734"/>
      <c r="E936" s="734"/>
      <c r="F936" s="734"/>
      <c r="G936" s="735"/>
      <c r="H936" s="741"/>
      <c r="I936" s="742"/>
      <c r="J936" s="316"/>
      <c r="K936" s="145"/>
      <c r="L936" s="743"/>
      <c r="M936" s="744"/>
      <c r="N936" s="731"/>
      <c r="O936" s="736"/>
    </row>
    <row r="937" spans="1:15" x14ac:dyDescent="0.25">
      <c r="A937" s="733"/>
      <c r="B937" s="734"/>
      <c r="C937" s="734"/>
      <c r="D937" s="734"/>
      <c r="E937" s="734"/>
      <c r="F937" s="734"/>
      <c r="G937" s="735"/>
      <c r="H937" s="741"/>
      <c r="I937" s="742"/>
      <c r="J937" s="316"/>
      <c r="K937" s="145"/>
      <c r="L937" s="743"/>
      <c r="M937" s="744"/>
      <c r="N937" s="731"/>
      <c r="O937" s="736"/>
    </row>
    <row r="938" spans="1:15" x14ac:dyDescent="0.25">
      <c r="A938" s="733"/>
      <c r="B938" s="734"/>
      <c r="C938" s="734"/>
      <c r="D938" s="734"/>
      <c r="E938" s="734"/>
      <c r="F938" s="734"/>
      <c r="G938" s="735"/>
      <c r="H938" s="741"/>
      <c r="I938" s="742"/>
      <c r="J938" s="316"/>
      <c r="K938" s="145"/>
      <c r="L938" s="743"/>
      <c r="M938" s="744"/>
      <c r="N938" s="731"/>
      <c r="O938" s="736"/>
    </row>
    <row r="939" spans="1:15" x14ac:dyDescent="0.25">
      <c r="A939" s="733"/>
      <c r="B939" s="734"/>
      <c r="C939" s="734"/>
      <c r="D939" s="734"/>
      <c r="E939" s="734"/>
      <c r="F939" s="734"/>
      <c r="G939" s="735"/>
      <c r="H939" s="741"/>
      <c r="I939" s="742"/>
      <c r="J939" s="316"/>
      <c r="K939" s="145"/>
      <c r="L939" s="743"/>
      <c r="M939" s="744"/>
      <c r="N939" s="731"/>
      <c r="O939" s="736"/>
    </row>
    <row r="940" spans="1:15" x14ac:dyDescent="0.25">
      <c r="A940" s="733"/>
      <c r="B940" s="734"/>
      <c r="C940" s="734"/>
      <c r="D940" s="734"/>
      <c r="E940" s="734"/>
      <c r="F940" s="734"/>
      <c r="G940" s="735"/>
      <c r="H940" s="741"/>
      <c r="I940" s="742"/>
      <c r="J940" s="316"/>
      <c r="K940" s="145"/>
      <c r="L940" s="743"/>
      <c r="M940" s="744"/>
      <c r="N940" s="731"/>
      <c r="O940" s="736"/>
    </row>
    <row r="941" spans="1:15" x14ac:dyDescent="0.25">
      <c r="A941" s="733"/>
      <c r="B941" s="734"/>
      <c r="C941" s="734"/>
      <c r="D941" s="734"/>
      <c r="E941" s="734"/>
      <c r="F941" s="734"/>
      <c r="G941" s="735"/>
      <c r="H941" s="741"/>
      <c r="I941" s="742"/>
      <c r="J941" s="316"/>
      <c r="K941" s="145"/>
      <c r="L941" s="743"/>
      <c r="M941" s="744"/>
      <c r="N941" s="731"/>
      <c r="O941" s="736"/>
    </row>
    <row r="942" spans="1:15" x14ac:dyDescent="0.25">
      <c r="A942" s="733"/>
      <c r="B942" s="734"/>
      <c r="C942" s="734"/>
      <c r="D942" s="734"/>
      <c r="E942" s="734"/>
      <c r="F942" s="734"/>
      <c r="G942" s="735"/>
      <c r="H942" s="741"/>
      <c r="I942" s="742"/>
      <c r="J942" s="316"/>
      <c r="K942" s="145"/>
      <c r="L942" s="743"/>
      <c r="M942" s="744"/>
      <c r="N942" s="731"/>
      <c r="O942" s="736"/>
    </row>
    <row r="943" spans="1:15" x14ac:dyDescent="0.25">
      <c r="A943" s="728" t="s">
        <v>3102</v>
      </c>
      <c r="B943" s="729"/>
      <c r="C943" s="729"/>
      <c r="D943" s="729"/>
      <c r="E943" s="729"/>
      <c r="F943" s="729"/>
      <c r="G943" s="729"/>
      <c r="H943" s="729"/>
      <c r="I943" s="729"/>
      <c r="J943" s="729"/>
      <c r="K943" s="729"/>
      <c r="L943" s="729"/>
      <c r="M943" s="730"/>
      <c r="N943" s="731">
        <f>$N$75</f>
        <v>0</v>
      </c>
      <c r="O943" s="732"/>
    </row>
    <row r="944" spans="1:15" x14ac:dyDescent="0.3">
      <c r="A944" s="737" t="s">
        <v>3758</v>
      </c>
      <c r="B944" s="737"/>
      <c r="C944" s="737"/>
      <c r="D944" s="737"/>
      <c r="E944" s="737"/>
      <c r="F944" s="737"/>
      <c r="G944" s="624"/>
      <c r="H944" s="624"/>
      <c r="I944" s="624"/>
      <c r="J944" s="624"/>
      <c r="K944" s="624"/>
      <c r="L944" s="624"/>
      <c r="M944" s="624"/>
      <c r="N944" s="624"/>
      <c r="O944" s="624"/>
    </row>
    <row r="945" spans="1:18" x14ac:dyDescent="0.3">
      <c r="A945" s="738" t="s">
        <v>3739</v>
      </c>
      <c r="B945" s="739"/>
      <c r="C945" s="739"/>
      <c r="D945" s="739"/>
      <c r="E945" s="739"/>
      <c r="F945" s="739"/>
      <c r="G945" s="739"/>
      <c r="H945" s="739"/>
      <c r="I945" s="739"/>
      <c r="J945" s="739"/>
      <c r="K945" s="739"/>
      <c r="L945" s="739"/>
      <c r="M945" s="740"/>
      <c r="N945" s="738" t="s">
        <v>3740</v>
      </c>
      <c r="O945" s="740"/>
    </row>
    <row r="946" spans="1:18" x14ac:dyDescent="0.25">
      <c r="A946" s="733"/>
      <c r="B946" s="734"/>
      <c r="C946" s="734"/>
      <c r="D946" s="734"/>
      <c r="E946" s="734"/>
      <c r="F946" s="734"/>
      <c r="G946" s="734"/>
      <c r="H946" s="734"/>
      <c r="I946" s="734"/>
      <c r="J946" s="734"/>
      <c r="K946" s="734"/>
      <c r="L946" s="734"/>
      <c r="M946" s="735"/>
      <c r="N946" s="731"/>
      <c r="O946" s="736"/>
    </row>
    <row r="947" spans="1:18" x14ac:dyDescent="0.25">
      <c r="A947" s="733"/>
      <c r="B947" s="734"/>
      <c r="C947" s="734"/>
      <c r="D947" s="734"/>
      <c r="E947" s="734"/>
      <c r="F947" s="734"/>
      <c r="G947" s="734"/>
      <c r="H947" s="734"/>
      <c r="I947" s="734"/>
      <c r="J947" s="734"/>
      <c r="K947" s="734"/>
      <c r="L947" s="734"/>
      <c r="M947" s="735"/>
      <c r="N947" s="731"/>
      <c r="O947" s="736"/>
    </row>
    <row r="948" spans="1:18" x14ac:dyDescent="0.25">
      <c r="A948" s="733"/>
      <c r="B948" s="734"/>
      <c r="C948" s="734"/>
      <c r="D948" s="734"/>
      <c r="E948" s="734"/>
      <c r="F948" s="734"/>
      <c r="G948" s="734"/>
      <c r="H948" s="734"/>
      <c r="I948" s="734"/>
      <c r="J948" s="734"/>
      <c r="K948" s="734"/>
      <c r="L948" s="734"/>
      <c r="M948" s="735"/>
      <c r="N948" s="731"/>
      <c r="O948" s="736"/>
    </row>
    <row r="949" spans="1:18" x14ac:dyDescent="0.25">
      <c r="A949" s="733"/>
      <c r="B949" s="734"/>
      <c r="C949" s="734"/>
      <c r="D949" s="734"/>
      <c r="E949" s="734"/>
      <c r="F949" s="734"/>
      <c r="G949" s="734"/>
      <c r="H949" s="734"/>
      <c r="I949" s="734"/>
      <c r="J949" s="734"/>
      <c r="K949" s="734"/>
      <c r="L949" s="734"/>
      <c r="M949" s="735"/>
      <c r="N949" s="731"/>
      <c r="O949" s="736"/>
    </row>
    <row r="950" spans="1:18" x14ac:dyDescent="0.25">
      <c r="A950" s="733"/>
      <c r="B950" s="734"/>
      <c r="C950" s="734"/>
      <c r="D950" s="734"/>
      <c r="E950" s="734"/>
      <c r="F950" s="734"/>
      <c r="G950" s="734"/>
      <c r="H950" s="734"/>
      <c r="I950" s="734"/>
      <c r="J950" s="734"/>
      <c r="K950" s="734"/>
      <c r="L950" s="734"/>
      <c r="M950" s="735"/>
      <c r="N950" s="731"/>
      <c r="O950" s="736"/>
    </row>
    <row r="951" spans="1:18" x14ac:dyDescent="0.25">
      <c r="A951" s="733"/>
      <c r="B951" s="734"/>
      <c r="C951" s="734"/>
      <c r="D951" s="734"/>
      <c r="E951" s="734"/>
      <c r="F951" s="734"/>
      <c r="G951" s="734"/>
      <c r="H951" s="734"/>
      <c r="I951" s="734"/>
      <c r="J951" s="734"/>
      <c r="K951" s="734"/>
      <c r="L951" s="734"/>
      <c r="M951" s="735"/>
      <c r="N951" s="731"/>
      <c r="O951" s="736"/>
    </row>
    <row r="952" spans="1:18" x14ac:dyDescent="0.25">
      <c r="A952" s="733"/>
      <c r="B952" s="734"/>
      <c r="C952" s="734"/>
      <c r="D952" s="734"/>
      <c r="E952" s="734"/>
      <c r="F952" s="734"/>
      <c r="G952" s="734"/>
      <c r="H952" s="734"/>
      <c r="I952" s="734"/>
      <c r="J952" s="734"/>
      <c r="K952" s="734"/>
      <c r="L952" s="734"/>
      <c r="M952" s="735"/>
      <c r="N952" s="731"/>
      <c r="O952" s="736"/>
    </row>
    <row r="953" spans="1:18" x14ac:dyDescent="0.25">
      <c r="A953" s="733"/>
      <c r="B953" s="734"/>
      <c r="C953" s="734"/>
      <c r="D953" s="734"/>
      <c r="E953" s="734"/>
      <c r="F953" s="734"/>
      <c r="G953" s="734"/>
      <c r="H953" s="734"/>
      <c r="I953" s="734"/>
      <c r="J953" s="734"/>
      <c r="K953" s="734"/>
      <c r="L953" s="734"/>
      <c r="M953" s="735"/>
      <c r="N953" s="731"/>
      <c r="O953" s="736"/>
    </row>
    <row r="954" spans="1:18" x14ac:dyDescent="0.25">
      <c r="A954" s="728" t="s">
        <v>3103</v>
      </c>
      <c r="B954" s="729"/>
      <c r="C954" s="729"/>
      <c r="D954" s="729"/>
      <c r="E954" s="729"/>
      <c r="F954" s="729"/>
      <c r="G954" s="729"/>
      <c r="H954" s="729"/>
      <c r="I954" s="729"/>
      <c r="J954" s="729"/>
      <c r="K954" s="729"/>
      <c r="L954" s="729"/>
      <c r="M954" s="730"/>
      <c r="N954" s="731">
        <f>$N$86</f>
        <v>0</v>
      </c>
      <c r="O954" s="732"/>
    </row>
    <row r="955" spans="1:18" ht="13.2" customHeight="1" x14ac:dyDescent="0.25">
      <c r="A955" s="759" t="s">
        <v>3773</v>
      </c>
      <c r="B955" s="760"/>
      <c r="C955" s="760"/>
      <c r="D955" s="760"/>
      <c r="E955" s="761"/>
      <c r="F955" s="749" t="s">
        <v>3732</v>
      </c>
      <c r="G955" s="750"/>
      <c r="H955" s="750"/>
      <c r="I955" s="750"/>
      <c r="J955" s="750"/>
      <c r="K955" s="750"/>
      <c r="L955" s="750"/>
      <c r="M955" s="751"/>
      <c r="N955" s="752" t="s">
        <v>3719</v>
      </c>
      <c r="O955" s="753"/>
    </row>
    <row r="956" spans="1:18" x14ac:dyDescent="0.25">
      <c r="A956" s="754" t="str">
        <f>"Page 22 of "&amp;$R$3</f>
        <v>Page 22 of 4</v>
      </c>
      <c r="B956" s="755"/>
      <c r="C956" s="755"/>
      <c r="D956" s="755"/>
      <c r="E956" s="756"/>
      <c r="F956" s="754" t="str">
        <f>IF(K851="","",K851)</f>
        <v/>
      </c>
      <c r="G956" s="755"/>
      <c r="H956" s="755"/>
      <c r="I956" s="755"/>
      <c r="J956" s="755"/>
      <c r="K956" s="755"/>
      <c r="L956" s="755"/>
      <c r="M956" s="756"/>
      <c r="N956" s="757"/>
      <c r="O956" s="758"/>
    </row>
    <row r="957" spans="1:18" x14ac:dyDescent="0.3">
      <c r="A957" s="737" t="s">
        <v>3768</v>
      </c>
      <c r="B957" s="737"/>
      <c r="C957" s="737"/>
      <c r="D957" s="737"/>
      <c r="E957" s="737"/>
      <c r="F957" s="737"/>
      <c r="G957" s="624"/>
      <c r="H957" s="624"/>
      <c r="I957" s="624"/>
      <c r="J957" s="624"/>
      <c r="K957" s="624"/>
      <c r="L957" s="624"/>
      <c r="M957" s="624"/>
      <c r="N957" s="624"/>
      <c r="O957" s="624"/>
    </row>
    <row r="958" spans="1:18" x14ac:dyDescent="0.3">
      <c r="A958" s="738" t="s">
        <v>3733</v>
      </c>
      <c r="B958" s="739"/>
      <c r="C958" s="739"/>
      <c r="D958" s="739"/>
      <c r="E958" s="739"/>
      <c r="F958" s="739"/>
      <c r="G958" s="739"/>
      <c r="H958" s="739"/>
      <c r="I958" s="739"/>
      <c r="J958" s="739"/>
      <c r="K958" s="739"/>
      <c r="L958" s="739"/>
      <c r="M958" s="740"/>
      <c r="N958" s="738" t="s">
        <v>3734</v>
      </c>
      <c r="O958" s="740"/>
      <c r="R958" s="1">
        <f>IF(AND(A959="",N959=""),0,23)</f>
        <v>0</v>
      </c>
    </row>
    <row r="959" spans="1:18" x14ac:dyDescent="0.25">
      <c r="A959" s="733" t="str">
        <f>IF(OR('521A_entry'!L244="",'521A_entry'!L244=0),"",'521A_entry'!L244)</f>
        <v/>
      </c>
      <c r="B959" s="734"/>
      <c r="C959" s="734"/>
      <c r="D959" s="734"/>
      <c r="E959" s="734"/>
      <c r="F959" s="734"/>
      <c r="G959" s="734"/>
      <c r="H959" s="734"/>
      <c r="I959" s="734"/>
      <c r="J959" s="734"/>
      <c r="K959" s="734"/>
      <c r="L959" s="734"/>
      <c r="M959" s="735"/>
      <c r="N959" s="731" t="str">
        <f>IF(OR('521A_entry'!M244="",'521A_entry'!M244=0),"",'521A_entry'!M244)</f>
        <v/>
      </c>
      <c r="O959" s="736"/>
    </row>
    <row r="960" spans="1:18" x14ac:dyDescent="0.25">
      <c r="A960" s="733" t="str">
        <f>IF(OR('521A_entry'!L245="",'521A_entry'!L245=0),"",'521A_entry'!L245)</f>
        <v/>
      </c>
      <c r="B960" s="734"/>
      <c r="C960" s="734"/>
      <c r="D960" s="734"/>
      <c r="E960" s="734"/>
      <c r="F960" s="734"/>
      <c r="G960" s="734"/>
      <c r="H960" s="734"/>
      <c r="I960" s="734"/>
      <c r="J960" s="734"/>
      <c r="K960" s="734"/>
      <c r="L960" s="734"/>
      <c r="M960" s="735"/>
      <c r="N960" s="731" t="str">
        <f>IF(OR('521A_entry'!M245="",'521A_entry'!M245=0),"",'521A_entry'!M245)</f>
        <v/>
      </c>
      <c r="O960" s="736"/>
    </row>
    <row r="961" spans="1:15" x14ac:dyDescent="0.25">
      <c r="A961" s="733" t="str">
        <f>IF(OR('521A_entry'!L246="",'521A_entry'!L246=0),"",'521A_entry'!L246)</f>
        <v/>
      </c>
      <c r="B961" s="734"/>
      <c r="C961" s="734"/>
      <c r="D961" s="734"/>
      <c r="E961" s="734"/>
      <c r="F961" s="734"/>
      <c r="G961" s="734"/>
      <c r="H961" s="734"/>
      <c r="I961" s="734"/>
      <c r="J961" s="734"/>
      <c r="K961" s="734"/>
      <c r="L961" s="734"/>
      <c r="M961" s="735"/>
      <c r="N961" s="731" t="str">
        <f>IF(OR('521A_entry'!M246="",'521A_entry'!M246=0),"",'521A_entry'!M246)</f>
        <v/>
      </c>
      <c r="O961" s="736"/>
    </row>
    <row r="962" spans="1:15" x14ac:dyDescent="0.25">
      <c r="A962" s="733" t="str">
        <f>IF(OR('521A_entry'!L247="",'521A_entry'!L247=0),"",'521A_entry'!L247)</f>
        <v/>
      </c>
      <c r="B962" s="734"/>
      <c r="C962" s="734"/>
      <c r="D962" s="734"/>
      <c r="E962" s="734"/>
      <c r="F962" s="734"/>
      <c r="G962" s="734"/>
      <c r="H962" s="734"/>
      <c r="I962" s="734"/>
      <c r="J962" s="734"/>
      <c r="K962" s="734"/>
      <c r="L962" s="734"/>
      <c r="M962" s="735"/>
      <c r="N962" s="731" t="str">
        <f>IF(OR('521A_entry'!M247="",'521A_entry'!M247=0),"",'521A_entry'!M247)</f>
        <v/>
      </c>
      <c r="O962" s="736"/>
    </row>
    <row r="963" spans="1:15" x14ac:dyDescent="0.25">
      <c r="A963" s="733" t="str">
        <f>IF(OR('521A_entry'!L248="",'521A_entry'!L248=0),"",'521A_entry'!L248)</f>
        <v/>
      </c>
      <c r="B963" s="734"/>
      <c r="C963" s="734"/>
      <c r="D963" s="734"/>
      <c r="E963" s="734"/>
      <c r="F963" s="734"/>
      <c r="G963" s="734"/>
      <c r="H963" s="734"/>
      <c r="I963" s="734"/>
      <c r="J963" s="734"/>
      <c r="K963" s="734"/>
      <c r="L963" s="734"/>
      <c r="M963" s="735"/>
      <c r="N963" s="731" t="str">
        <f>IF(OR('521A_entry'!M248="",'521A_entry'!M248=0),"",'521A_entry'!M248)</f>
        <v/>
      </c>
      <c r="O963" s="736"/>
    </row>
    <row r="964" spans="1:15" x14ac:dyDescent="0.25">
      <c r="A964" s="745" t="s">
        <v>3735</v>
      </c>
      <c r="B964" s="729"/>
      <c r="C964" s="729"/>
      <c r="D964" s="729"/>
      <c r="E964" s="729"/>
      <c r="F964" s="729"/>
      <c r="G964" s="729"/>
      <c r="H964" s="729"/>
      <c r="I964" s="729"/>
      <c r="J964" s="729"/>
      <c r="K964" s="729"/>
      <c r="L964" s="729"/>
      <c r="M964" s="730"/>
      <c r="N964" s="731">
        <f>$N$49</f>
        <v>0</v>
      </c>
      <c r="O964" s="732"/>
    </row>
    <row r="965" spans="1:15" x14ac:dyDescent="0.3">
      <c r="A965" s="737" t="s">
        <v>3757</v>
      </c>
      <c r="B965" s="737"/>
      <c r="C965" s="737"/>
      <c r="D965" s="737"/>
      <c r="E965" s="737"/>
      <c r="F965" s="737"/>
      <c r="G965" s="624"/>
      <c r="H965" s="624"/>
      <c r="I965" s="624"/>
      <c r="J965" s="624"/>
      <c r="K965" s="624"/>
      <c r="L965" s="624"/>
      <c r="M965" s="624"/>
      <c r="N965" s="624"/>
      <c r="O965" s="624"/>
    </row>
    <row r="966" spans="1:15" ht="30" x14ac:dyDescent="0.3">
      <c r="A966" s="738" t="s">
        <v>3736</v>
      </c>
      <c r="B966" s="746"/>
      <c r="C966" s="746"/>
      <c r="D966" s="746"/>
      <c r="E966" s="746"/>
      <c r="F966" s="746"/>
      <c r="G966" s="730"/>
      <c r="H966" s="747" t="s">
        <v>3099</v>
      </c>
      <c r="I966" s="748"/>
      <c r="J966" s="326" t="s">
        <v>3737</v>
      </c>
      <c r="K966" s="35" t="s">
        <v>3100</v>
      </c>
      <c r="L966" s="728" t="s">
        <v>3101</v>
      </c>
      <c r="M966" s="730"/>
      <c r="N966" s="738" t="s">
        <v>3738</v>
      </c>
      <c r="O966" s="730"/>
    </row>
    <row r="967" spans="1:15" x14ac:dyDescent="0.25">
      <c r="A967" s="733"/>
      <c r="B967" s="734"/>
      <c r="C967" s="734"/>
      <c r="D967" s="734"/>
      <c r="E967" s="734"/>
      <c r="F967" s="734"/>
      <c r="G967" s="735"/>
      <c r="H967" s="741"/>
      <c r="I967" s="742"/>
      <c r="J967" s="316"/>
      <c r="K967" s="145"/>
      <c r="L967" s="743"/>
      <c r="M967" s="744"/>
      <c r="N967" s="731"/>
      <c r="O967" s="736"/>
    </row>
    <row r="968" spans="1:15" x14ac:dyDescent="0.25">
      <c r="A968" s="733"/>
      <c r="B968" s="734"/>
      <c r="C968" s="734"/>
      <c r="D968" s="734"/>
      <c r="E968" s="734"/>
      <c r="F968" s="734"/>
      <c r="G968" s="735"/>
      <c r="H968" s="741"/>
      <c r="I968" s="742"/>
      <c r="J968" s="316"/>
      <c r="K968" s="145"/>
      <c r="L968" s="743"/>
      <c r="M968" s="744"/>
      <c r="N968" s="731"/>
      <c r="O968" s="736"/>
    </row>
    <row r="969" spans="1:15" x14ac:dyDescent="0.25">
      <c r="A969" s="733"/>
      <c r="B969" s="734"/>
      <c r="C969" s="734"/>
      <c r="D969" s="734"/>
      <c r="E969" s="734"/>
      <c r="F969" s="734"/>
      <c r="G969" s="735"/>
      <c r="H969" s="741"/>
      <c r="I969" s="742"/>
      <c r="J969" s="316"/>
      <c r="K969" s="145"/>
      <c r="L969" s="743"/>
      <c r="M969" s="744"/>
      <c r="N969" s="731"/>
      <c r="O969" s="736"/>
    </row>
    <row r="970" spans="1:15" x14ac:dyDescent="0.25">
      <c r="A970" s="733"/>
      <c r="B970" s="734"/>
      <c r="C970" s="734"/>
      <c r="D970" s="734"/>
      <c r="E970" s="734"/>
      <c r="F970" s="734"/>
      <c r="G970" s="735"/>
      <c r="H970" s="741"/>
      <c r="I970" s="742"/>
      <c r="J970" s="316"/>
      <c r="K970" s="145"/>
      <c r="L970" s="743"/>
      <c r="M970" s="744"/>
      <c r="N970" s="731"/>
      <c r="O970" s="736"/>
    </row>
    <row r="971" spans="1:15" x14ac:dyDescent="0.25">
      <c r="A971" s="733"/>
      <c r="B971" s="734"/>
      <c r="C971" s="734"/>
      <c r="D971" s="734"/>
      <c r="E971" s="734"/>
      <c r="F971" s="734"/>
      <c r="G971" s="735"/>
      <c r="H971" s="741"/>
      <c r="I971" s="742"/>
      <c r="J971" s="316"/>
      <c r="K971" s="145"/>
      <c r="L971" s="743"/>
      <c r="M971" s="744"/>
      <c r="N971" s="731"/>
      <c r="O971" s="736"/>
    </row>
    <row r="972" spans="1:15" x14ac:dyDescent="0.25">
      <c r="A972" s="733"/>
      <c r="B972" s="734"/>
      <c r="C972" s="734"/>
      <c r="D972" s="734"/>
      <c r="E972" s="734"/>
      <c r="F972" s="734"/>
      <c r="G972" s="735"/>
      <c r="H972" s="741"/>
      <c r="I972" s="742"/>
      <c r="J972" s="316"/>
      <c r="K972" s="145"/>
      <c r="L972" s="743"/>
      <c r="M972" s="744"/>
      <c r="N972" s="731"/>
      <c r="O972" s="736"/>
    </row>
    <row r="973" spans="1:15" x14ac:dyDescent="0.25">
      <c r="A973" s="733"/>
      <c r="B973" s="734"/>
      <c r="C973" s="734"/>
      <c r="D973" s="734"/>
      <c r="E973" s="734"/>
      <c r="F973" s="734"/>
      <c r="G973" s="735"/>
      <c r="H973" s="741"/>
      <c r="I973" s="742"/>
      <c r="J973" s="316"/>
      <c r="K973" s="145"/>
      <c r="L973" s="743"/>
      <c r="M973" s="744"/>
      <c r="N973" s="731"/>
      <c r="O973" s="736"/>
    </row>
    <row r="974" spans="1:15" x14ac:dyDescent="0.25">
      <c r="A974" s="733"/>
      <c r="B974" s="734"/>
      <c r="C974" s="734"/>
      <c r="D974" s="734"/>
      <c r="E974" s="734"/>
      <c r="F974" s="734"/>
      <c r="G974" s="735"/>
      <c r="H974" s="741"/>
      <c r="I974" s="742"/>
      <c r="J974" s="316"/>
      <c r="K974" s="145"/>
      <c r="L974" s="743"/>
      <c r="M974" s="744"/>
      <c r="N974" s="731"/>
      <c r="O974" s="736"/>
    </row>
    <row r="975" spans="1:15" x14ac:dyDescent="0.25">
      <c r="A975" s="733"/>
      <c r="B975" s="734"/>
      <c r="C975" s="734"/>
      <c r="D975" s="734"/>
      <c r="E975" s="734"/>
      <c r="F975" s="734"/>
      <c r="G975" s="735"/>
      <c r="H975" s="741"/>
      <c r="I975" s="742"/>
      <c r="J975" s="316"/>
      <c r="K975" s="145"/>
      <c r="L975" s="743"/>
      <c r="M975" s="744"/>
      <c r="N975" s="731"/>
      <c r="O975" s="736"/>
    </row>
    <row r="976" spans="1:15" x14ac:dyDescent="0.25">
      <c r="A976" s="733"/>
      <c r="B976" s="734"/>
      <c r="C976" s="734"/>
      <c r="D976" s="734"/>
      <c r="E976" s="734"/>
      <c r="F976" s="734"/>
      <c r="G976" s="735"/>
      <c r="H976" s="741"/>
      <c r="I976" s="742"/>
      <c r="J976" s="316"/>
      <c r="K976" s="145"/>
      <c r="L976" s="743"/>
      <c r="M976" s="744"/>
      <c r="N976" s="731"/>
      <c r="O976" s="736"/>
    </row>
    <row r="977" spans="1:15" x14ac:dyDescent="0.25">
      <c r="A977" s="733"/>
      <c r="B977" s="734"/>
      <c r="C977" s="734"/>
      <c r="D977" s="734"/>
      <c r="E977" s="734"/>
      <c r="F977" s="734"/>
      <c r="G977" s="735"/>
      <c r="H977" s="741"/>
      <c r="I977" s="742"/>
      <c r="J977" s="316"/>
      <c r="K977" s="145"/>
      <c r="L977" s="743"/>
      <c r="M977" s="744"/>
      <c r="N977" s="731"/>
      <c r="O977" s="736"/>
    </row>
    <row r="978" spans="1:15" x14ac:dyDescent="0.25">
      <c r="A978" s="733"/>
      <c r="B978" s="734"/>
      <c r="C978" s="734"/>
      <c r="D978" s="734"/>
      <c r="E978" s="734"/>
      <c r="F978" s="734"/>
      <c r="G978" s="735"/>
      <c r="H978" s="741"/>
      <c r="I978" s="742"/>
      <c r="J978" s="316"/>
      <c r="K978" s="145"/>
      <c r="L978" s="743"/>
      <c r="M978" s="744"/>
      <c r="N978" s="731"/>
      <c r="O978" s="736"/>
    </row>
    <row r="979" spans="1:15" x14ac:dyDescent="0.25">
      <c r="A979" s="733"/>
      <c r="B979" s="734"/>
      <c r="C979" s="734"/>
      <c r="D979" s="734"/>
      <c r="E979" s="734"/>
      <c r="F979" s="734"/>
      <c r="G979" s="735"/>
      <c r="H979" s="741"/>
      <c r="I979" s="742"/>
      <c r="J979" s="316"/>
      <c r="K979" s="145"/>
      <c r="L979" s="743"/>
      <c r="M979" s="744"/>
      <c r="N979" s="731"/>
      <c r="O979" s="736"/>
    </row>
    <row r="980" spans="1:15" x14ac:dyDescent="0.25">
      <c r="A980" s="733"/>
      <c r="B980" s="734"/>
      <c r="C980" s="734"/>
      <c r="D980" s="734"/>
      <c r="E980" s="734"/>
      <c r="F980" s="734"/>
      <c r="G980" s="735"/>
      <c r="H980" s="741"/>
      <c r="I980" s="742"/>
      <c r="J980" s="316"/>
      <c r="K980" s="145"/>
      <c r="L980" s="743"/>
      <c r="M980" s="744"/>
      <c r="N980" s="731"/>
      <c r="O980" s="736"/>
    </row>
    <row r="981" spans="1:15" x14ac:dyDescent="0.25">
      <c r="A981" s="733"/>
      <c r="B981" s="734"/>
      <c r="C981" s="734"/>
      <c r="D981" s="734"/>
      <c r="E981" s="734"/>
      <c r="F981" s="734"/>
      <c r="G981" s="735"/>
      <c r="H981" s="741"/>
      <c r="I981" s="742"/>
      <c r="J981" s="316"/>
      <c r="K981" s="145"/>
      <c r="L981" s="743"/>
      <c r="M981" s="744"/>
      <c r="N981" s="731"/>
      <c r="O981" s="736"/>
    </row>
    <row r="982" spans="1:15" x14ac:dyDescent="0.25">
      <c r="A982" s="733"/>
      <c r="B982" s="734"/>
      <c r="C982" s="734"/>
      <c r="D982" s="734"/>
      <c r="E982" s="734"/>
      <c r="F982" s="734"/>
      <c r="G982" s="735"/>
      <c r="H982" s="741"/>
      <c r="I982" s="742"/>
      <c r="J982" s="316"/>
      <c r="K982" s="145"/>
      <c r="L982" s="743"/>
      <c r="M982" s="744"/>
      <c r="N982" s="731"/>
      <c r="O982" s="736"/>
    </row>
    <row r="983" spans="1:15" x14ac:dyDescent="0.25">
      <c r="A983" s="733"/>
      <c r="B983" s="734"/>
      <c r="C983" s="734"/>
      <c r="D983" s="734"/>
      <c r="E983" s="734"/>
      <c r="F983" s="734"/>
      <c r="G983" s="735"/>
      <c r="H983" s="741"/>
      <c r="I983" s="742"/>
      <c r="J983" s="316"/>
      <c r="K983" s="145"/>
      <c r="L983" s="743"/>
      <c r="M983" s="744"/>
      <c r="N983" s="731"/>
      <c r="O983" s="736"/>
    </row>
    <row r="984" spans="1:15" x14ac:dyDescent="0.25">
      <c r="A984" s="733"/>
      <c r="B984" s="734"/>
      <c r="C984" s="734"/>
      <c r="D984" s="734"/>
      <c r="E984" s="734"/>
      <c r="F984" s="734"/>
      <c r="G984" s="735"/>
      <c r="H984" s="741"/>
      <c r="I984" s="742"/>
      <c r="J984" s="316"/>
      <c r="K984" s="145"/>
      <c r="L984" s="743"/>
      <c r="M984" s="744"/>
      <c r="N984" s="731"/>
      <c r="O984" s="736"/>
    </row>
    <row r="985" spans="1:15" x14ac:dyDescent="0.25">
      <c r="A985" s="733"/>
      <c r="B985" s="734"/>
      <c r="C985" s="734"/>
      <c r="D985" s="734"/>
      <c r="E985" s="734"/>
      <c r="F985" s="734"/>
      <c r="G985" s="735"/>
      <c r="H985" s="741"/>
      <c r="I985" s="742"/>
      <c r="J985" s="316"/>
      <c r="K985" s="145"/>
      <c r="L985" s="743"/>
      <c r="M985" s="744"/>
      <c r="N985" s="731"/>
      <c r="O985" s="736"/>
    </row>
    <row r="986" spans="1:15" x14ac:dyDescent="0.25">
      <c r="A986" s="733"/>
      <c r="B986" s="734"/>
      <c r="C986" s="734"/>
      <c r="D986" s="734"/>
      <c r="E986" s="734"/>
      <c r="F986" s="734"/>
      <c r="G986" s="735"/>
      <c r="H986" s="741"/>
      <c r="I986" s="742"/>
      <c r="J986" s="316"/>
      <c r="K986" s="145"/>
      <c r="L986" s="743"/>
      <c r="M986" s="744"/>
      <c r="N986" s="731"/>
      <c r="O986" s="736"/>
    </row>
    <row r="987" spans="1:15" x14ac:dyDescent="0.25">
      <c r="A987" s="733"/>
      <c r="B987" s="734"/>
      <c r="C987" s="734"/>
      <c r="D987" s="734"/>
      <c r="E987" s="734"/>
      <c r="F987" s="734"/>
      <c r="G987" s="735"/>
      <c r="H987" s="741"/>
      <c r="I987" s="742"/>
      <c r="J987" s="316"/>
      <c r="K987" s="145"/>
      <c r="L987" s="743"/>
      <c r="M987" s="744"/>
      <c r="N987" s="731"/>
      <c r="O987" s="736"/>
    </row>
    <row r="988" spans="1:15" x14ac:dyDescent="0.25">
      <c r="A988" s="733"/>
      <c r="B988" s="734"/>
      <c r="C988" s="734"/>
      <c r="D988" s="734"/>
      <c r="E988" s="734"/>
      <c r="F988" s="734"/>
      <c r="G988" s="735"/>
      <c r="H988" s="741"/>
      <c r="I988" s="742"/>
      <c r="J988" s="316"/>
      <c r="K988" s="145"/>
      <c r="L988" s="743"/>
      <c r="M988" s="744"/>
      <c r="N988" s="731"/>
      <c r="O988" s="736"/>
    </row>
    <row r="989" spans="1:15" x14ac:dyDescent="0.25">
      <c r="A989" s="733"/>
      <c r="B989" s="734"/>
      <c r="C989" s="734"/>
      <c r="D989" s="734"/>
      <c r="E989" s="734"/>
      <c r="F989" s="734"/>
      <c r="G989" s="735"/>
      <c r="H989" s="741"/>
      <c r="I989" s="742"/>
      <c r="J989" s="316"/>
      <c r="K989" s="145"/>
      <c r="L989" s="743"/>
      <c r="M989" s="744"/>
      <c r="N989" s="731"/>
      <c r="O989" s="736"/>
    </row>
    <row r="990" spans="1:15" x14ac:dyDescent="0.25">
      <c r="A990" s="728" t="s">
        <v>3102</v>
      </c>
      <c r="B990" s="729"/>
      <c r="C990" s="729"/>
      <c r="D990" s="729"/>
      <c r="E990" s="729"/>
      <c r="F990" s="729"/>
      <c r="G990" s="729"/>
      <c r="H990" s="729"/>
      <c r="I990" s="729"/>
      <c r="J990" s="729"/>
      <c r="K990" s="729"/>
      <c r="L990" s="729"/>
      <c r="M990" s="730"/>
      <c r="N990" s="731">
        <f>$N$75</f>
        <v>0</v>
      </c>
      <c r="O990" s="732"/>
    </row>
    <row r="991" spans="1:15" x14ac:dyDescent="0.3">
      <c r="A991" s="737" t="s">
        <v>3758</v>
      </c>
      <c r="B991" s="737"/>
      <c r="C991" s="737"/>
      <c r="D991" s="737"/>
      <c r="E991" s="737"/>
      <c r="F991" s="737"/>
      <c r="G991" s="624"/>
      <c r="H991" s="624"/>
      <c r="I991" s="624"/>
      <c r="J991" s="624"/>
      <c r="K991" s="624"/>
      <c r="L991" s="624"/>
      <c r="M991" s="624"/>
      <c r="N991" s="624"/>
      <c r="O991" s="624"/>
    </row>
    <row r="992" spans="1:15" x14ac:dyDescent="0.3">
      <c r="A992" s="738" t="s">
        <v>3739</v>
      </c>
      <c r="B992" s="739"/>
      <c r="C992" s="739"/>
      <c r="D992" s="739"/>
      <c r="E992" s="739"/>
      <c r="F992" s="739"/>
      <c r="G992" s="739"/>
      <c r="H992" s="739"/>
      <c r="I992" s="739"/>
      <c r="J992" s="739"/>
      <c r="K992" s="739"/>
      <c r="L992" s="739"/>
      <c r="M992" s="740"/>
      <c r="N992" s="738" t="s">
        <v>3740</v>
      </c>
      <c r="O992" s="740"/>
    </row>
    <row r="993" spans="1:15" x14ac:dyDescent="0.25">
      <c r="A993" s="733"/>
      <c r="B993" s="734"/>
      <c r="C993" s="734"/>
      <c r="D993" s="734"/>
      <c r="E993" s="734"/>
      <c r="F993" s="734"/>
      <c r="G993" s="734"/>
      <c r="H993" s="734"/>
      <c r="I993" s="734"/>
      <c r="J993" s="734"/>
      <c r="K993" s="734"/>
      <c r="L993" s="734"/>
      <c r="M993" s="735"/>
      <c r="N993" s="731"/>
      <c r="O993" s="736"/>
    </row>
    <row r="994" spans="1:15" x14ac:dyDescent="0.25">
      <c r="A994" s="733"/>
      <c r="B994" s="734"/>
      <c r="C994" s="734"/>
      <c r="D994" s="734"/>
      <c r="E994" s="734"/>
      <c r="F994" s="734"/>
      <c r="G994" s="734"/>
      <c r="H994" s="734"/>
      <c r="I994" s="734"/>
      <c r="J994" s="734"/>
      <c r="K994" s="734"/>
      <c r="L994" s="734"/>
      <c r="M994" s="735"/>
      <c r="N994" s="731"/>
      <c r="O994" s="736"/>
    </row>
    <row r="995" spans="1:15" x14ac:dyDescent="0.25">
      <c r="A995" s="733"/>
      <c r="B995" s="734"/>
      <c r="C995" s="734"/>
      <c r="D995" s="734"/>
      <c r="E995" s="734"/>
      <c r="F995" s="734"/>
      <c r="G995" s="734"/>
      <c r="H995" s="734"/>
      <c r="I995" s="734"/>
      <c r="J995" s="734"/>
      <c r="K995" s="734"/>
      <c r="L995" s="734"/>
      <c r="M995" s="735"/>
      <c r="N995" s="731"/>
      <c r="O995" s="736"/>
    </row>
    <row r="996" spans="1:15" x14ac:dyDescent="0.25">
      <c r="A996" s="733"/>
      <c r="B996" s="734"/>
      <c r="C996" s="734"/>
      <c r="D996" s="734"/>
      <c r="E996" s="734"/>
      <c r="F996" s="734"/>
      <c r="G996" s="734"/>
      <c r="H996" s="734"/>
      <c r="I996" s="734"/>
      <c r="J996" s="734"/>
      <c r="K996" s="734"/>
      <c r="L996" s="734"/>
      <c r="M996" s="735"/>
      <c r="N996" s="731"/>
      <c r="O996" s="736"/>
    </row>
    <row r="997" spans="1:15" x14ac:dyDescent="0.25">
      <c r="A997" s="733"/>
      <c r="B997" s="734"/>
      <c r="C997" s="734"/>
      <c r="D997" s="734"/>
      <c r="E997" s="734"/>
      <c r="F997" s="734"/>
      <c r="G997" s="734"/>
      <c r="H997" s="734"/>
      <c r="I997" s="734"/>
      <c r="J997" s="734"/>
      <c r="K997" s="734"/>
      <c r="L997" s="734"/>
      <c r="M997" s="735"/>
      <c r="N997" s="731"/>
      <c r="O997" s="736"/>
    </row>
    <row r="998" spans="1:15" x14ac:dyDescent="0.25">
      <c r="A998" s="733"/>
      <c r="B998" s="734"/>
      <c r="C998" s="734"/>
      <c r="D998" s="734"/>
      <c r="E998" s="734"/>
      <c r="F998" s="734"/>
      <c r="G998" s="734"/>
      <c r="H998" s="734"/>
      <c r="I998" s="734"/>
      <c r="J998" s="734"/>
      <c r="K998" s="734"/>
      <c r="L998" s="734"/>
      <c r="M998" s="735"/>
      <c r="N998" s="731"/>
      <c r="O998" s="736"/>
    </row>
    <row r="999" spans="1:15" x14ac:dyDescent="0.25">
      <c r="A999" s="733"/>
      <c r="B999" s="734"/>
      <c r="C999" s="734"/>
      <c r="D999" s="734"/>
      <c r="E999" s="734"/>
      <c r="F999" s="734"/>
      <c r="G999" s="734"/>
      <c r="H999" s="734"/>
      <c r="I999" s="734"/>
      <c r="J999" s="734"/>
      <c r="K999" s="734"/>
      <c r="L999" s="734"/>
      <c r="M999" s="735"/>
      <c r="N999" s="731"/>
      <c r="O999" s="736"/>
    </row>
    <row r="1000" spans="1:15" x14ac:dyDescent="0.25">
      <c r="A1000" s="733"/>
      <c r="B1000" s="734"/>
      <c r="C1000" s="734"/>
      <c r="D1000" s="734"/>
      <c r="E1000" s="734"/>
      <c r="F1000" s="734"/>
      <c r="G1000" s="734"/>
      <c r="H1000" s="734"/>
      <c r="I1000" s="734"/>
      <c r="J1000" s="734"/>
      <c r="K1000" s="734"/>
      <c r="L1000" s="734"/>
      <c r="M1000" s="735"/>
      <c r="N1000" s="731"/>
      <c r="O1000" s="736"/>
    </row>
    <row r="1001" spans="1:15" x14ac:dyDescent="0.25">
      <c r="A1001" s="728" t="s">
        <v>3103</v>
      </c>
      <c r="B1001" s="729"/>
      <c r="C1001" s="729"/>
      <c r="D1001" s="729"/>
      <c r="E1001" s="729"/>
      <c r="F1001" s="729"/>
      <c r="G1001" s="729"/>
      <c r="H1001" s="729"/>
      <c r="I1001" s="729"/>
      <c r="J1001" s="729"/>
      <c r="K1001" s="729"/>
      <c r="L1001" s="729"/>
      <c r="M1001" s="730"/>
      <c r="N1001" s="731">
        <f>$N$86</f>
        <v>0</v>
      </c>
      <c r="O1001" s="732"/>
    </row>
  </sheetData>
  <sheetProtection algorithmName="SHA-512" hashValue="izGR1s5/8YHMaombght+bGMsdH4A937AnMcSNGEQHJ2Cgp1AsTo2Q0Mi176TUAl3WifbLrxhCRll1sqyTggLzQ==" saltValue="wvuyEnUjygW5V0zHPuaGNQ==" spinCount="100000" sheet="1" objects="1" scenarios="1"/>
  <mergeCells count="2925">
    <mergeCell ref="A2:D5"/>
    <mergeCell ref="E2:J5"/>
    <mergeCell ref="M1:O1"/>
    <mergeCell ref="A7:F7"/>
    <mergeCell ref="A40:E40"/>
    <mergeCell ref="A87:E87"/>
    <mergeCell ref="A109:E109"/>
    <mergeCell ref="A156:E156"/>
    <mergeCell ref="A203:E203"/>
    <mergeCell ref="A250:E250"/>
    <mergeCell ref="A344:E344"/>
    <mergeCell ref="A297:E297"/>
    <mergeCell ref="A391:E391"/>
    <mergeCell ref="A438:E438"/>
    <mergeCell ref="A485:E485"/>
    <mergeCell ref="A532:E532"/>
    <mergeCell ref="A579:E579"/>
    <mergeCell ref="A107:M107"/>
    <mergeCell ref="N107:O107"/>
    <mergeCell ref="A108:M108"/>
    <mergeCell ref="N108:O108"/>
    <mergeCell ref="A102:M102"/>
    <mergeCell ref="N102:O102"/>
    <mergeCell ref="A103:M103"/>
    <mergeCell ref="N103:O103"/>
    <mergeCell ref="A104:M104"/>
    <mergeCell ref="N104:O104"/>
    <mergeCell ref="A98:M98"/>
    <mergeCell ref="N98:O98"/>
    <mergeCell ref="A99:M99"/>
    <mergeCell ref="N99:O99"/>
    <mergeCell ref="A100:O100"/>
    <mergeCell ref="A101:M101"/>
    <mergeCell ref="N101:O101"/>
    <mergeCell ref="A94:O94"/>
    <mergeCell ref="A95:M95"/>
    <mergeCell ref="N95:O95"/>
    <mergeCell ref="A96:M96"/>
    <mergeCell ref="N96:O96"/>
    <mergeCell ref="A97:M97"/>
    <mergeCell ref="N97:O97"/>
    <mergeCell ref="A105:M105"/>
    <mergeCell ref="N105:O105"/>
    <mergeCell ref="A106:O106"/>
    <mergeCell ref="A91:M91"/>
    <mergeCell ref="N91:O91"/>
    <mergeCell ref="A92:M92"/>
    <mergeCell ref="N92:O92"/>
    <mergeCell ref="A93:M93"/>
    <mergeCell ref="N93:O93"/>
    <mergeCell ref="A85:M85"/>
    <mergeCell ref="N85:O85"/>
    <mergeCell ref="A86:M86"/>
    <mergeCell ref="N86:O86"/>
    <mergeCell ref="A89:O89"/>
    <mergeCell ref="A90:M90"/>
    <mergeCell ref="N90:O90"/>
    <mergeCell ref="F87:M87"/>
    <mergeCell ref="N87:O87"/>
    <mergeCell ref="A88:E88"/>
    <mergeCell ref="F88:M88"/>
    <mergeCell ref="N88:O88"/>
    <mergeCell ref="A78:M78"/>
    <mergeCell ref="N78:O78"/>
    <mergeCell ref="A73:G73"/>
    <mergeCell ref="L73:M73"/>
    <mergeCell ref="N73:O73"/>
    <mergeCell ref="A74:G74"/>
    <mergeCell ref="L74:M74"/>
    <mergeCell ref="N74:O74"/>
    <mergeCell ref="H73:I73"/>
    <mergeCell ref="H74:I74"/>
    <mergeCell ref="A82:M82"/>
    <mergeCell ref="N82:O82"/>
    <mergeCell ref="A83:M83"/>
    <mergeCell ref="N83:O83"/>
    <mergeCell ref="A84:M84"/>
    <mergeCell ref="N84:O84"/>
    <mergeCell ref="A79:M79"/>
    <mergeCell ref="N79:O79"/>
    <mergeCell ref="A80:M80"/>
    <mergeCell ref="N80:O80"/>
    <mergeCell ref="A71:G71"/>
    <mergeCell ref="L71:M71"/>
    <mergeCell ref="N71:O71"/>
    <mergeCell ref="A81:M81"/>
    <mergeCell ref="N81:O81"/>
    <mergeCell ref="A72:G72"/>
    <mergeCell ref="L72:M72"/>
    <mergeCell ref="N72:O72"/>
    <mergeCell ref="A69:G69"/>
    <mergeCell ref="L69:M69"/>
    <mergeCell ref="N69:O69"/>
    <mergeCell ref="A70:G70"/>
    <mergeCell ref="L70:M70"/>
    <mergeCell ref="N70:O70"/>
    <mergeCell ref="H69:I69"/>
    <mergeCell ref="H70:I70"/>
    <mergeCell ref="H71:I71"/>
    <mergeCell ref="H72:I72"/>
    <mergeCell ref="A75:M75"/>
    <mergeCell ref="N75:O75"/>
    <mergeCell ref="A76:O76"/>
    <mergeCell ref="A77:M77"/>
    <mergeCell ref="N77:O77"/>
    <mergeCell ref="A64:G64"/>
    <mergeCell ref="L64:M64"/>
    <mergeCell ref="N64:O64"/>
    <mergeCell ref="A61:G61"/>
    <mergeCell ref="L61:M61"/>
    <mergeCell ref="N61:O61"/>
    <mergeCell ref="A62:G62"/>
    <mergeCell ref="L62:M62"/>
    <mergeCell ref="N62:O62"/>
    <mergeCell ref="H61:I61"/>
    <mergeCell ref="H62:I62"/>
    <mergeCell ref="H63:I63"/>
    <mergeCell ref="H64:I64"/>
    <mergeCell ref="A67:G67"/>
    <mergeCell ref="L67:M67"/>
    <mergeCell ref="N67:O67"/>
    <mergeCell ref="A68:G68"/>
    <mergeCell ref="L68:M68"/>
    <mergeCell ref="N68:O68"/>
    <mergeCell ref="A65:G65"/>
    <mergeCell ref="L65:M65"/>
    <mergeCell ref="N65:O65"/>
    <mergeCell ref="A66:G66"/>
    <mergeCell ref="L66:M66"/>
    <mergeCell ref="N66:O66"/>
    <mergeCell ref="H65:I65"/>
    <mergeCell ref="H66:I66"/>
    <mergeCell ref="H67:I67"/>
    <mergeCell ref="H68:I68"/>
    <mergeCell ref="A59:G59"/>
    <mergeCell ref="L59:M59"/>
    <mergeCell ref="N59:O59"/>
    <mergeCell ref="A60:G60"/>
    <mergeCell ref="L60:M60"/>
    <mergeCell ref="N60:O60"/>
    <mergeCell ref="A57:G57"/>
    <mergeCell ref="L57:M57"/>
    <mergeCell ref="N57:O57"/>
    <mergeCell ref="A58:G58"/>
    <mergeCell ref="L58:M58"/>
    <mergeCell ref="N58:O58"/>
    <mergeCell ref="H57:I57"/>
    <mergeCell ref="H58:I58"/>
    <mergeCell ref="H59:I59"/>
    <mergeCell ref="H60:I60"/>
    <mergeCell ref="A63:G63"/>
    <mergeCell ref="L63:M63"/>
    <mergeCell ref="N63:O63"/>
    <mergeCell ref="A50:O50"/>
    <mergeCell ref="A51:G51"/>
    <mergeCell ref="L51:M51"/>
    <mergeCell ref="N51:O51"/>
    <mergeCell ref="A47:M47"/>
    <mergeCell ref="N47:O47"/>
    <mergeCell ref="A48:M48"/>
    <mergeCell ref="N48:O48"/>
    <mergeCell ref="A49:M49"/>
    <mergeCell ref="N49:O49"/>
    <mergeCell ref="H51:I51"/>
    <mergeCell ref="A55:G55"/>
    <mergeCell ref="L55:M55"/>
    <mergeCell ref="N55:O55"/>
    <mergeCell ref="A56:G56"/>
    <mergeCell ref="L56:M56"/>
    <mergeCell ref="N56:O56"/>
    <mergeCell ref="A53:G53"/>
    <mergeCell ref="L53:M53"/>
    <mergeCell ref="N53:O53"/>
    <mergeCell ref="A54:G54"/>
    <mergeCell ref="L54:M54"/>
    <mergeCell ref="N54:O54"/>
    <mergeCell ref="H53:I53"/>
    <mergeCell ref="H54:I54"/>
    <mergeCell ref="H55:I55"/>
    <mergeCell ref="H56:I56"/>
    <mergeCell ref="N36:O36"/>
    <mergeCell ref="N37:O37"/>
    <mergeCell ref="N32:O32"/>
    <mergeCell ref="N33:O33"/>
    <mergeCell ref="N34:O34"/>
    <mergeCell ref="B32:M32"/>
    <mergeCell ref="B33:M33"/>
    <mergeCell ref="B34:M34"/>
    <mergeCell ref="B35:M35"/>
    <mergeCell ref="B36:M36"/>
    <mergeCell ref="B37:M37"/>
    <mergeCell ref="A44:M44"/>
    <mergeCell ref="N44:O44"/>
    <mergeCell ref="A45:M45"/>
    <mergeCell ref="N45:O45"/>
    <mergeCell ref="A46:M46"/>
    <mergeCell ref="N46:O46"/>
    <mergeCell ref="N38:O38"/>
    <mergeCell ref="N39:O39"/>
    <mergeCell ref="A42:O42"/>
    <mergeCell ref="A43:M43"/>
    <mergeCell ref="N43:O43"/>
    <mergeCell ref="B38:M38"/>
    <mergeCell ref="B39:M39"/>
    <mergeCell ref="A41:E41"/>
    <mergeCell ref="N40:O40"/>
    <mergeCell ref="N41:O41"/>
    <mergeCell ref="F40:M40"/>
    <mergeCell ref="F41:M41"/>
    <mergeCell ref="A19:O19"/>
    <mergeCell ref="N26:O26"/>
    <mergeCell ref="B20:M20"/>
    <mergeCell ref="B21:M21"/>
    <mergeCell ref="B22:M22"/>
    <mergeCell ref="B23:M23"/>
    <mergeCell ref="B24:M24"/>
    <mergeCell ref="B25:M25"/>
    <mergeCell ref="B26:M26"/>
    <mergeCell ref="N27:O27"/>
    <mergeCell ref="A30:O30"/>
    <mergeCell ref="A31:O31"/>
    <mergeCell ref="N23:O23"/>
    <mergeCell ref="N24:O24"/>
    <mergeCell ref="N25:O25"/>
    <mergeCell ref="N35:O35"/>
    <mergeCell ref="B27:M27"/>
    <mergeCell ref="N22:O22"/>
    <mergeCell ref="A28:E28"/>
    <mergeCell ref="F28:M28"/>
    <mergeCell ref="N28:O28"/>
    <mergeCell ref="A29:E29"/>
    <mergeCell ref="F29:M29"/>
    <mergeCell ref="N29:O29"/>
    <mergeCell ref="F109:M109"/>
    <mergeCell ref="N109:O109"/>
    <mergeCell ref="A110:E110"/>
    <mergeCell ref="F110:M110"/>
    <mergeCell ref="N110:O110"/>
    <mergeCell ref="A111:O111"/>
    <mergeCell ref="A112:M112"/>
    <mergeCell ref="N112:O112"/>
    <mergeCell ref="N52:O52"/>
    <mergeCell ref="L52:M52"/>
    <mergeCell ref="H52:I52"/>
    <mergeCell ref="A52:G52"/>
    <mergeCell ref="M5:O5"/>
    <mergeCell ref="K5:L5"/>
    <mergeCell ref="K3:N3"/>
    <mergeCell ref="K2:N2"/>
    <mergeCell ref="K4:L4"/>
    <mergeCell ref="M4:O4"/>
    <mergeCell ref="A6:O6"/>
    <mergeCell ref="N20:O20"/>
    <mergeCell ref="N21:O21"/>
    <mergeCell ref="C10:O10"/>
    <mergeCell ref="C11:O11"/>
    <mergeCell ref="A12:O12"/>
    <mergeCell ref="C13:O13"/>
    <mergeCell ref="C14:O14"/>
    <mergeCell ref="A15:O15"/>
    <mergeCell ref="C16:O16"/>
    <mergeCell ref="C17:O17"/>
    <mergeCell ref="A8:O8"/>
    <mergeCell ref="A9:O9"/>
    <mergeCell ref="A18:O18"/>
    <mergeCell ref="A118:M118"/>
    <mergeCell ref="N118:O118"/>
    <mergeCell ref="A119:O119"/>
    <mergeCell ref="A120:G120"/>
    <mergeCell ref="H120:I120"/>
    <mergeCell ref="L120:M120"/>
    <mergeCell ref="N120:O120"/>
    <mergeCell ref="A121:G121"/>
    <mergeCell ref="H121:I121"/>
    <mergeCell ref="L121:M121"/>
    <mergeCell ref="N121:O121"/>
    <mergeCell ref="A113:M113"/>
    <mergeCell ref="N113:O113"/>
    <mergeCell ref="A114:M114"/>
    <mergeCell ref="N114:O114"/>
    <mergeCell ref="A115:M115"/>
    <mergeCell ref="N115:O115"/>
    <mergeCell ref="A116:M116"/>
    <mergeCell ref="N116:O116"/>
    <mergeCell ref="A117:M117"/>
    <mergeCell ref="N117:O117"/>
    <mergeCell ref="A125:G125"/>
    <mergeCell ref="H125:I125"/>
    <mergeCell ref="L125:M125"/>
    <mergeCell ref="N125:O125"/>
    <mergeCell ref="A126:G126"/>
    <mergeCell ref="H126:I126"/>
    <mergeCell ref="L126:M126"/>
    <mergeCell ref="N126:O126"/>
    <mergeCell ref="A127:G127"/>
    <mergeCell ref="H127:I127"/>
    <mergeCell ref="L127:M127"/>
    <mergeCell ref="N127:O127"/>
    <mergeCell ref="A122:G122"/>
    <mergeCell ref="H122:I122"/>
    <mergeCell ref="L122:M122"/>
    <mergeCell ref="N122:O122"/>
    <mergeCell ref="A123:G123"/>
    <mergeCell ref="H123:I123"/>
    <mergeCell ref="L123:M123"/>
    <mergeCell ref="N123:O123"/>
    <mergeCell ref="A124:G124"/>
    <mergeCell ref="H124:I124"/>
    <mergeCell ref="L124:M124"/>
    <mergeCell ref="N124:O124"/>
    <mergeCell ref="A131:G131"/>
    <mergeCell ref="H131:I131"/>
    <mergeCell ref="L131:M131"/>
    <mergeCell ref="N131:O131"/>
    <mergeCell ref="A132:G132"/>
    <mergeCell ref="H132:I132"/>
    <mergeCell ref="L132:M132"/>
    <mergeCell ref="N132:O132"/>
    <mergeCell ref="A133:G133"/>
    <mergeCell ref="H133:I133"/>
    <mergeCell ref="L133:M133"/>
    <mergeCell ref="N133:O133"/>
    <mergeCell ref="A128:G128"/>
    <mergeCell ref="H128:I128"/>
    <mergeCell ref="L128:M128"/>
    <mergeCell ref="N128:O128"/>
    <mergeCell ref="A129:G129"/>
    <mergeCell ref="H129:I129"/>
    <mergeCell ref="L129:M129"/>
    <mergeCell ref="N129:O129"/>
    <mergeCell ref="A130:G130"/>
    <mergeCell ref="H130:I130"/>
    <mergeCell ref="L130:M130"/>
    <mergeCell ref="N130:O130"/>
    <mergeCell ref="A137:G137"/>
    <mergeCell ref="H137:I137"/>
    <mergeCell ref="L137:M137"/>
    <mergeCell ref="N137:O137"/>
    <mergeCell ref="A138:G138"/>
    <mergeCell ref="H138:I138"/>
    <mergeCell ref="L138:M138"/>
    <mergeCell ref="N138:O138"/>
    <mergeCell ref="A139:G139"/>
    <mergeCell ref="H139:I139"/>
    <mergeCell ref="L139:M139"/>
    <mergeCell ref="N139:O139"/>
    <mergeCell ref="A134:G134"/>
    <mergeCell ref="H134:I134"/>
    <mergeCell ref="L134:M134"/>
    <mergeCell ref="N134:O134"/>
    <mergeCell ref="A135:G135"/>
    <mergeCell ref="H135:I135"/>
    <mergeCell ref="L135:M135"/>
    <mergeCell ref="N135:O135"/>
    <mergeCell ref="A136:G136"/>
    <mergeCell ref="H136:I136"/>
    <mergeCell ref="L136:M136"/>
    <mergeCell ref="N136:O136"/>
    <mergeCell ref="A143:G143"/>
    <mergeCell ref="H143:I143"/>
    <mergeCell ref="L143:M143"/>
    <mergeCell ref="N143:O143"/>
    <mergeCell ref="A144:M144"/>
    <mergeCell ref="N144:O144"/>
    <mergeCell ref="A145:O145"/>
    <mergeCell ref="A146:M146"/>
    <mergeCell ref="N146:O146"/>
    <mergeCell ref="A140:G140"/>
    <mergeCell ref="H140:I140"/>
    <mergeCell ref="L140:M140"/>
    <mergeCell ref="N140:O140"/>
    <mergeCell ref="A141:G141"/>
    <mergeCell ref="H141:I141"/>
    <mergeCell ref="L141:M141"/>
    <mergeCell ref="N141:O141"/>
    <mergeCell ref="A142:G142"/>
    <mergeCell ref="H142:I142"/>
    <mergeCell ref="L142:M142"/>
    <mergeCell ref="N142:O142"/>
    <mergeCell ref="A159:M159"/>
    <mergeCell ref="N159:O159"/>
    <mergeCell ref="A160:M160"/>
    <mergeCell ref="N160:O160"/>
    <mergeCell ref="A161:M161"/>
    <mergeCell ref="N161:O161"/>
    <mergeCell ref="A152:M152"/>
    <mergeCell ref="N152:O152"/>
    <mergeCell ref="A153:M153"/>
    <mergeCell ref="N153:O153"/>
    <mergeCell ref="A154:M154"/>
    <mergeCell ref="N154:O154"/>
    <mergeCell ref="A155:M155"/>
    <mergeCell ref="N155:O155"/>
    <mergeCell ref="A147:M147"/>
    <mergeCell ref="N147:O147"/>
    <mergeCell ref="A148:M148"/>
    <mergeCell ref="N148:O148"/>
    <mergeCell ref="A149:M149"/>
    <mergeCell ref="N149:O149"/>
    <mergeCell ref="A150:M150"/>
    <mergeCell ref="N150:O150"/>
    <mergeCell ref="A151:M151"/>
    <mergeCell ref="N151:O151"/>
    <mergeCell ref="F156:M156"/>
    <mergeCell ref="N156:O156"/>
    <mergeCell ref="H170:I170"/>
    <mergeCell ref="L170:M170"/>
    <mergeCell ref="N167:O167"/>
    <mergeCell ref="N168:O168"/>
    <mergeCell ref="N170:O170"/>
    <mergeCell ref="A171:G171"/>
    <mergeCell ref="H171:I171"/>
    <mergeCell ref="L171:M171"/>
    <mergeCell ref="N172:O172"/>
    <mergeCell ref="N173:O173"/>
    <mergeCell ref="N174:O174"/>
    <mergeCell ref="N176:O176"/>
    <mergeCell ref="A172:G172"/>
    <mergeCell ref="H172:I172"/>
    <mergeCell ref="L172:M172"/>
    <mergeCell ref="A173:G173"/>
    <mergeCell ref="H173:I173"/>
    <mergeCell ref="L173:M173"/>
    <mergeCell ref="A174:G174"/>
    <mergeCell ref="H174:I174"/>
    <mergeCell ref="L174:M174"/>
    <mergeCell ref="A175:G175"/>
    <mergeCell ref="H175:I175"/>
    <mergeCell ref="L175:M175"/>
    <mergeCell ref="N175:O175"/>
    <mergeCell ref="A176:G176"/>
    <mergeCell ref="H176:I176"/>
    <mergeCell ref="N171:O171"/>
    <mergeCell ref="A162:M162"/>
    <mergeCell ref="N162:O162"/>
    <mergeCell ref="A164:M164"/>
    <mergeCell ref="N164:O164"/>
    <mergeCell ref="A165:M165"/>
    <mergeCell ref="N165:O165"/>
    <mergeCell ref="A157:E157"/>
    <mergeCell ref="F157:M157"/>
    <mergeCell ref="N157:O157"/>
    <mergeCell ref="A158:O158"/>
    <mergeCell ref="A180:G180"/>
    <mergeCell ref="H180:I180"/>
    <mergeCell ref="L180:M180"/>
    <mergeCell ref="N180:O180"/>
    <mergeCell ref="A181:G181"/>
    <mergeCell ref="H181:I181"/>
    <mergeCell ref="L181:M181"/>
    <mergeCell ref="N181:O181"/>
    <mergeCell ref="A163:M163"/>
    <mergeCell ref="N163:O163"/>
    <mergeCell ref="A166:O166"/>
    <mergeCell ref="A167:G167"/>
    <mergeCell ref="H167:I167"/>
    <mergeCell ref="L167:M167"/>
    <mergeCell ref="A168:G168"/>
    <mergeCell ref="H168:I168"/>
    <mergeCell ref="L168:M168"/>
    <mergeCell ref="A169:G169"/>
    <mergeCell ref="H169:I169"/>
    <mergeCell ref="L169:M169"/>
    <mergeCell ref="N169:O169"/>
    <mergeCell ref="A170:G170"/>
    <mergeCell ref="A182:G182"/>
    <mergeCell ref="H182:I182"/>
    <mergeCell ref="L182:M182"/>
    <mergeCell ref="N182:O182"/>
    <mergeCell ref="L176:M176"/>
    <mergeCell ref="A177:G177"/>
    <mergeCell ref="H177:I177"/>
    <mergeCell ref="L177:M177"/>
    <mergeCell ref="A178:G178"/>
    <mergeCell ref="H178:I178"/>
    <mergeCell ref="L178:M178"/>
    <mergeCell ref="N178:O178"/>
    <mergeCell ref="A179:G179"/>
    <mergeCell ref="H179:I179"/>
    <mergeCell ref="L179:M179"/>
    <mergeCell ref="N179:O179"/>
    <mergeCell ref="N177:O177"/>
    <mergeCell ref="A186:G186"/>
    <mergeCell ref="H186:I186"/>
    <mergeCell ref="L186:M186"/>
    <mergeCell ref="N186:O186"/>
    <mergeCell ref="A187:G187"/>
    <mergeCell ref="H187:I187"/>
    <mergeCell ref="L187:M187"/>
    <mergeCell ref="N187:O187"/>
    <mergeCell ref="A188:G188"/>
    <mergeCell ref="H188:I188"/>
    <mergeCell ref="L188:M188"/>
    <mergeCell ref="N188:O188"/>
    <mergeCell ref="A183:G183"/>
    <mergeCell ref="H183:I183"/>
    <mergeCell ref="L183:M183"/>
    <mergeCell ref="N183:O183"/>
    <mergeCell ref="A184:G184"/>
    <mergeCell ref="H184:I184"/>
    <mergeCell ref="L184:M184"/>
    <mergeCell ref="N184:O184"/>
    <mergeCell ref="A185:G185"/>
    <mergeCell ref="H185:I185"/>
    <mergeCell ref="L185:M185"/>
    <mergeCell ref="N185:O185"/>
    <mergeCell ref="A192:O192"/>
    <mergeCell ref="A193:M193"/>
    <mergeCell ref="N193:O193"/>
    <mergeCell ref="A194:M194"/>
    <mergeCell ref="N194:O194"/>
    <mergeCell ref="A195:M195"/>
    <mergeCell ref="N195:O195"/>
    <mergeCell ref="A196:M196"/>
    <mergeCell ref="N196:O196"/>
    <mergeCell ref="A189:G189"/>
    <mergeCell ref="H189:I189"/>
    <mergeCell ref="L189:M189"/>
    <mergeCell ref="N189:O189"/>
    <mergeCell ref="A190:G190"/>
    <mergeCell ref="H190:I190"/>
    <mergeCell ref="L190:M190"/>
    <mergeCell ref="N190:O190"/>
    <mergeCell ref="A191:M191"/>
    <mergeCell ref="N191:O191"/>
    <mergeCell ref="A202:M202"/>
    <mergeCell ref="N202:O202"/>
    <mergeCell ref="F203:M203"/>
    <mergeCell ref="N203:O203"/>
    <mergeCell ref="A204:E204"/>
    <mergeCell ref="F204:M204"/>
    <mergeCell ref="N204:O204"/>
    <mergeCell ref="A205:O205"/>
    <mergeCell ref="A197:M197"/>
    <mergeCell ref="N197:O197"/>
    <mergeCell ref="A198:M198"/>
    <mergeCell ref="N198:O198"/>
    <mergeCell ref="A199:M199"/>
    <mergeCell ref="N199:O199"/>
    <mergeCell ref="A200:M200"/>
    <mergeCell ref="N200:O200"/>
    <mergeCell ref="A201:M201"/>
    <mergeCell ref="N201:O201"/>
    <mergeCell ref="A211:M211"/>
    <mergeCell ref="N211:O211"/>
    <mergeCell ref="A212:M212"/>
    <mergeCell ref="N212:O212"/>
    <mergeCell ref="A213:O213"/>
    <mergeCell ref="A214:G214"/>
    <mergeCell ref="H214:I214"/>
    <mergeCell ref="L214:M214"/>
    <mergeCell ref="N214:O214"/>
    <mergeCell ref="A206:M206"/>
    <mergeCell ref="N206:O206"/>
    <mergeCell ref="A207:M207"/>
    <mergeCell ref="N207:O207"/>
    <mergeCell ref="A208:M208"/>
    <mergeCell ref="N208:O208"/>
    <mergeCell ref="A209:M209"/>
    <mergeCell ref="N209:O209"/>
    <mergeCell ref="A210:M210"/>
    <mergeCell ref="N210:O210"/>
    <mergeCell ref="A218:G218"/>
    <mergeCell ref="H218:I218"/>
    <mergeCell ref="L218:M218"/>
    <mergeCell ref="N218:O218"/>
    <mergeCell ref="A219:G219"/>
    <mergeCell ref="H219:I219"/>
    <mergeCell ref="L219:M219"/>
    <mergeCell ref="N219:O219"/>
    <mergeCell ref="A220:G220"/>
    <mergeCell ref="H220:I220"/>
    <mergeCell ref="L220:M220"/>
    <mergeCell ref="N220:O220"/>
    <mergeCell ref="A215:G215"/>
    <mergeCell ref="H215:I215"/>
    <mergeCell ref="L215:M215"/>
    <mergeCell ref="N215:O215"/>
    <mergeCell ref="A216:G216"/>
    <mergeCell ref="H216:I216"/>
    <mergeCell ref="L216:M216"/>
    <mergeCell ref="N216:O216"/>
    <mergeCell ref="A217:G217"/>
    <mergeCell ref="H217:I217"/>
    <mergeCell ref="L217:M217"/>
    <mergeCell ref="N217:O217"/>
    <mergeCell ref="A224:G224"/>
    <mergeCell ref="H224:I224"/>
    <mergeCell ref="L224:M224"/>
    <mergeCell ref="N224:O224"/>
    <mergeCell ref="A225:G225"/>
    <mergeCell ref="H225:I225"/>
    <mergeCell ref="L225:M225"/>
    <mergeCell ref="N225:O225"/>
    <mergeCell ref="A226:G226"/>
    <mergeCell ref="H226:I226"/>
    <mergeCell ref="L226:M226"/>
    <mergeCell ref="N226:O226"/>
    <mergeCell ref="A221:G221"/>
    <mergeCell ref="H221:I221"/>
    <mergeCell ref="L221:M221"/>
    <mergeCell ref="N221:O221"/>
    <mergeCell ref="A222:G222"/>
    <mergeCell ref="H222:I222"/>
    <mergeCell ref="L222:M222"/>
    <mergeCell ref="N222:O222"/>
    <mergeCell ref="A223:G223"/>
    <mergeCell ref="H223:I223"/>
    <mergeCell ref="L223:M223"/>
    <mergeCell ref="N223:O223"/>
    <mergeCell ref="A230:G230"/>
    <mergeCell ref="H230:I230"/>
    <mergeCell ref="L230:M230"/>
    <mergeCell ref="N230:O230"/>
    <mergeCell ref="A231:G231"/>
    <mergeCell ref="H231:I231"/>
    <mergeCell ref="L231:M231"/>
    <mergeCell ref="N231:O231"/>
    <mergeCell ref="A232:G232"/>
    <mergeCell ref="H232:I232"/>
    <mergeCell ref="L232:M232"/>
    <mergeCell ref="N232:O232"/>
    <mergeCell ref="A227:G227"/>
    <mergeCell ref="H227:I227"/>
    <mergeCell ref="L227:M227"/>
    <mergeCell ref="N227:O227"/>
    <mergeCell ref="A228:G228"/>
    <mergeCell ref="H228:I228"/>
    <mergeCell ref="L228:M228"/>
    <mergeCell ref="N228:O228"/>
    <mergeCell ref="A229:G229"/>
    <mergeCell ref="H229:I229"/>
    <mergeCell ref="L229:M229"/>
    <mergeCell ref="N229:O229"/>
    <mergeCell ref="A236:G236"/>
    <mergeCell ref="H236:I236"/>
    <mergeCell ref="L236:M236"/>
    <mergeCell ref="N236:O236"/>
    <mergeCell ref="A237:G237"/>
    <mergeCell ref="H237:I237"/>
    <mergeCell ref="L237:M237"/>
    <mergeCell ref="N237:O237"/>
    <mergeCell ref="A238:M238"/>
    <mergeCell ref="N238:O238"/>
    <mergeCell ref="A233:G233"/>
    <mergeCell ref="H233:I233"/>
    <mergeCell ref="L233:M233"/>
    <mergeCell ref="N233:O233"/>
    <mergeCell ref="A234:G234"/>
    <mergeCell ref="H234:I234"/>
    <mergeCell ref="L234:M234"/>
    <mergeCell ref="N234:O234"/>
    <mergeCell ref="A235:G235"/>
    <mergeCell ref="H235:I235"/>
    <mergeCell ref="L235:M235"/>
    <mergeCell ref="N235:O235"/>
    <mergeCell ref="A244:M244"/>
    <mergeCell ref="N244:O244"/>
    <mergeCell ref="A245:M245"/>
    <mergeCell ref="N245:O245"/>
    <mergeCell ref="A246:M246"/>
    <mergeCell ref="N246:O246"/>
    <mergeCell ref="A247:M247"/>
    <mergeCell ref="N247:O247"/>
    <mergeCell ref="A248:M248"/>
    <mergeCell ref="N248:O248"/>
    <mergeCell ref="A239:O239"/>
    <mergeCell ref="A240:M240"/>
    <mergeCell ref="N240:O240"/>
    <mergeCell ref="A241:M241"/>
    <mergeCell ref="N241:O241"/>
    <mergeCell ref="A242:M242"/>
    <mergeCell ref="N242:O242"/>
    <mergeCell ref="A243:M243"/>
    <mergeCell ref="N243:O243"/>
    <mergeCell ref="A253:M253"/>
    <mergeCell ref="N253:O253"/>
    <mergeCell ref="A254:M254"/>
    <mergeCell ref="N254:O254"/>
    <mergeCell ref="A255:M255"/>
    <mergeCell ref="N255:O255"/>
    <mergeCell ref="A256:M256"/>
    <mergeCell ref="N256:O256"/>
    <mergeCell ref="A257:M257"/>
    <mergeCell ref="N257:O257"/>
    <mergeCell ref="A249:M249"/>
    <mergeCell ref="N249:O249"/>
    <mergeCell ref="F250:M250"/>
    <mergeCell ref="N250:O250"/>
    <mergeCell ref="A251:E251"/>
    <mergeCell ref="F251:M251"/>
    <mergeCell ref="N251:O251"/>
    <mergeCell ref="A252:O252"/>
    <mergeCell ref="A262:G262"/>
    <mergeCell ref="H262:I262"/>
    <mergeCell ref="L262:M262"/>
    <mergeCell ref="N262:O262"/>
    <mergeCell ref="A263:G263"/>
    <mergeCell ref="H263:I263"/>
    <mergeCell ref="L263:M263"/>
    <mergeCell ref="N263:O263"/>
    <mergeCell ref="A264:G264"/>
    <mergeCell ref="H264:I264"/>
    <mergeCell ref="L264:M264"/>
    <mergeCell ref="N264:O264"/>
    <mergeCell ref="A258:M258"/>
    <mergeCell ref="N258:O258"/>
    <mergeCell ref="A259:M259"/>
    <mergeCell ref="N259:O259"/>
    <mergeCell ref="A260:O260"/>
    <mergeCell ref="A261:G261"/>
    <mergeCell ref="H261:I261"/>
    <mergeCell ref="L261:M261"/>
    <mergeCell ref="N261:O261"/>
    <mergeCell ref="A268:G268"/>
    <mergeCell ref="H268:I268"/>
    <mergeCell ref="L268:M268"/>
    <mergeCell ref="N268:O268"/>
    <mergeCell ref="A269:G269"/>
    <mergeCell ref="H269:I269"/>
    <mergeCell ref="L269:M269"/>
    <mergeCell ref="N269:O269"/>
    <mergeCell ref="A270:G270"/>
    <mergeCell ref="H270:I270"/>
    <mergeCell ref="L270:M270"/>
    <mergeCell ref="N270:O270"/>
    <mergeCell ref="A265:G265"/>
    <mergeCell ref="H265:I265"/>
    <mergeCell ref="L265:M265"/>
    <mergeCell ref="N265:O265"/>
    <mergeCell ref="A266:G266"/>
    <mergeCell ref="H266:I266"/>
    <mergeCell ref="L266:M266"/>
    <mergeCell ref="N266:O266"/>
    <mergeCell ref="A267:G267"/>
    <mergeCell ref="H267:I267"/>
    <mergeCell ref="L267:M267"/>
    <mergeCell ref="N267:O267"/>
    <mergeCell ref="A274:G274"/>
    <mergeCell ref="H274:I274"/>
    <mergeCell ref="L274:M274"/>
    <mergeCell ref="N274:O274"/>
    <mergeCell ref="A275:G275"/>
    <mergeCell ref="H275:I275"/>
    <mergeCell ref="L275:M275"/>
    <mergeCell ref="N275:O275"/>
    <mergeCell ref="A276:G276"/>
    <mergeCell ref="H276:I276"/>
    <mergeCell ref="L276:M276"/>
    <mergeCell ref="N276:O276"/>
    <mergeCell ref="A271:G271"/>
    <mergeCell ref="H271:I271"/>
    <mergeCell ref="L271:M271"/>
    <mergeCell ref="N271:O271"/>
    <mergeCell ref="A272:G272"/>
    <mergeCell ref="H272:I272"/>
    <mergeCell ref="L272:M272"/>
    <mergeCell ref="N272:O272"/>
    <mergeCell ref="A273:G273"/>
    <mergeCell ref="H273:I273"/>
    <mergeCell ref="L273:M273"/>
    <mergeCell ref="N273:O273"/>
    <mergeCell ref="A280:G280"/>
    <mergeCell ref="H280:I280"/>
    <mergeCell ref="L280:M280"/>
    <mergeCell ref="N280:O280"/>
    <mergeCell ref="A281:G281"/>
    <mergeCell ref="H281:I281"/>
    <mergeCell ref="L281:M281"/>
    <mergeCell ref="N281:O281"/>
    <mergeCell ref="A282:G282"/>
    <mergeCell ref="H282:I282"/>
    <mergeCell ref="L282:M282"/>
    <mergeCell ref="N282:O282"/>
    <mergeCell ref="A277:G277"/>
    <mergeCell ref="H277:I277"/>
    <mergeCell ref="L277:M277"/>
    <mergeCell ref="N277:O277"/>
    <mergeCell ref="A278:G278"/>
    <mergeCell ref="H278:I278"/>
    <mergeCell ref="L278:M278"/>
    <mergeCell ref="N278:O278"/>
    <mergeCell ref="A279:G279"/>
    <mergeCell ref="H279:I279"/>
    <mergeCell ref="L279:M279"/>
    <mergeCell ref="N279:O279"/>
    <mergeCell ref="A286:O286"/>
    <mergeCell ref="A287:M287"/>
    <mergeCell ref="N287:O287"/>
    <mergeCell ref="A288:M288"/>
    <mergeCell ref="N288:O288"/>
    <mergeCell ref="A289:M289"/>
    <mergeCell ref="N289:O289"/>
    <mergeCell ref="A290:M290"/>
    <mergeCell ref="N290:O290"/>
    <mergeCell ref="A283:G283"/>
    <mergeCell ref="H283:I283"/>
    <mergeCell ref="L283:M283"/>
    <mergeCell ref="N283:O283"/>
    <mergeCell ref="A284:G284"/>
    <mergeCell ref="H284:I284"/>
    <mergeCell ref="L284:M284"/>
    <mergeCell ref="N284:O284"/>
    <mergeCell ref="A285:M285"/>
    <mergeCell ref="N285:O285"/>
    <mergeCell ref="A296:M296"/>
    <mergeCell ref="N296:O296"/>
    <mergeCell ref="F297:M297"/>
    <mergeCell ref="N297:O297"/>
    <mergeCell ref="A298:E298"/>
    <mergeCell ref="F298:M298"/>
    <mergeCell ref="N298:O298"/>
    <mergeCell ref="A299:O299"/>
    <mergeCell ref="A291:M291"/>
    <mergeCell ref="N291:O291"/>
    <mergeCell ref="A292:M292"/>
    <mergeCell ref="N292:O292"/>
    <mergeCell ref="A293:M293"/>
    <mergeCell ref="N293:O293"/>
    <mergeCell ref="A294:M294"/>
    <mergeCell ref="N294:O294"/>
    <mergeCell ref="A295:M295"/>
    <mergeCell ref="N295:O295"/>
    <mergeCell ref="A305:M305"/>
    <mergeCell ref="N305:O305"/>
    <mergeCell ref="A306:M306"/>
    <mergeCell ref="N306:O306"/>
    <mergeCell ref="A307:O307"/>
    <mergeCell ref="A308:G308"/>
    <mergeCell ref="H308:I308"/>
    <mergeCell ref="L308:M308"/>
    <mergeCell ref="N308:O308"/>
    <mergeCell ref="A300:M300"/>
    <mergeCell ref="N300:O300"/>
    <mergeCell ref="A301:M301"/>
    <mergeCell ref="N301:O301"/>
    <mergeCell ref="A302:M302"/>
    <mergeCell ref="N302:O302"/>
    <mergeCell ref="A303:M303"/>
    <mergeCell ref="N303:O303"/>
    <mergeCell ref="A304:M304"/>
    <mergeCell ref="N304:O304"/>
    <mergeCell ref="A312:G312"/>
    <mergeCell ref="H312:I312"/>
    <mergeCell ref="L312:M312"/>
    <mergeCell ref="N312:O312"/>
    <mergeCell ref="A313:G313"/>
    <mergeCell ref="H313:I313"/>
    <mergeCell ref="L313:M313"/>
    <mergeCell ref="N313:O313"/>
    <mergeCell ref="A314:G314"/>
    <mergeCell ref="H314:I314"/>
    <mergeCell ref="L314:M314"/>
    <mergeCell ref="N314:O314"/>
    <mergeCell ref="A309:G309"/>
    <mergeCell ref="H309:I309"/>
    <mergeCell ref="L309:M309"/>
    <mergeCell ref="N309:O309"/>
    <mergeCell ref="A310:G310"/>
    <mergeCell ref="H310:I310"/>
    <mergeCell ref="L310:M310"/>
    <mergeCell ref="N310:O310"/>
    <mergeCell ref="A311:G311"/>
    <mergeCell ref="H311:I311"/>
    <mergeCell ref="L311:M311"/>
    <mergeCell ref="N311:O311"/>
    <mergeCell ref="A318:G318"/>
    <mergeCell ref="H318:I318"/>
    <mergeCell ref="L318:M318"/>
    <mergeCell ref="N318:O318"/>
    <mergeCell ref="A319:G319"/>
    <mergeCell ref="H319:I319"/>
    <mergeCell ref="L319:M319"/>
    <mergeCell ref="N319:O319"/>
    <mergeCell ref="A320:G320"/>
    <mergeCell ref="H320:I320"/>
    <mergeCell ref="L320:M320"/>
    <mergeCell ref="N320:O320"/>
    <mergeCell ref="A315:G315"/>
    <mergeCell ref="H315:I315"/>
    <mergeCell ref="L315:M315"/>
    <mergeCell ref="N315:O315"/>
    <mergeCell ref="A316:G316"/>
    <mergeCell ref="H316:I316"/>
    <mergeCell ref="L316:M316"/>
    <mergeCell ref="N316:O316"/>
    <mergeCell ref="A317:G317"/>
    <mergeCell ref="H317:I317"/>
    <mergeCell ref="L317:M317"/>
    <mergeCell ref="N317:O317"/>
    <mergeCell ref="A324:G324"/>
    <mergeCell ref="H324:I324"/>
    <mergeCell ref="L324:M324"/>
    <mergeCell ref="N324:O324"/>
    <mergeCell ref="A325:G325"/>
    <mergeCell ref="H325:I325"/>
    <mergeCell ref="L325:M325"/>
    <mergeCell ref="N325:O325"/>
    <mergeCell ref="A326:G326"/>
    <mergeCell ref="H326:I326"/>
    <mergeCell ref="L326:M326"/>
    <mergeCell ref="N326:O326"/>
    <mergeCell ref="A321:G321"/>
    <mergeCell ref="H321:I321"/>
    <mergeCell ref="L321:M321"/>
    <mergeCell ref="N321:O321"/>
    <mergeCell ref="A322:G322"/>
    <mergeCell ref="H322:I322"/>
    <mergeCell ref="L322:M322"/>
    <mergeCell ref="N322:O322"/>
    <mergeCell ref="A323:G323"/>
    <mergeCell ref="H323:I323"/>
    <mergeCell ref="L323:M323"/>
    <mergeCell ref="N323:O323"/>
    <mergeCell ref="A330:G330"/>
    <mergeCell ref="H330:I330"/>
    <mergeCell ref="L330:M330"/>
    <mergeCell ref="N330:O330"/>
    <mergeCell ref="A331:G331"/>
    <mergeCell ref="H331:I331"/>
    <mergeCell ref="L331:M331"/>
    <mergeCell ref="N331:O331"/>
    <mergeCell ref="A332:M332"/>
    <mergeCell ref="N332:O332"/>
    <mergeCell ref="A327:G327"/>
    <mergeCell ref="H327:I327"/>
    <mergeCell ref="L327:M327"/>
    <mergeCell ref="N327:O327"/>
    <mergeCell ref="A328:G328"/>
    <mergeCell ref="H328:I328"/>
    <mergeCell ref="L328:M328"/>
    <mergeCell ref="N328:O328"/>
    <mergeCell ref="A329:G329"/>
    <mergeCell ref="H329:I329"/>
    <mergeCell ref="L329:M329"/>
    <mergeCell ref="N329:O329"/>
    <mergeCell ref="A338:M338"/>
    <mergeCell ref="N338:O338"/>
    <mergeCell ref="A339:M339"/>
    <mergeCell ref="N339:O339"/>
    <mergeCell ref="A340:M340"/>
    <mergeCell ref="N340:O340"/>
    <mergeCell ref="A341:M341"/>
    <mergeCell ref="N341:O341"/>
    <mergeCell ref="A342:M342"/>
    <mergeCell ref="N342:O342"/>
    <mergeCell ref="A333:O333"/>
    <mergeCell ref="A334:M334"/>
    <mergeCell ref="N334:O334"/>
    <mergeCell ref="A335:M335"/>
    <mergeCell ref="N335:O335"/>
    <mergeCell ref="A336:M336"/>
    <mergeCell ref="N336:O336"/>
    <mergeCell ref="A337:M337"/>
    <mergeCell ref="N337:O337"/>
    <mergeCell ref="A347:M347"/>
    <mergeCell ref="N347:O347"/>
    <mergeCell ref="A348:M348"/>
    <mergeCell ref="N348:O348"/>
    <mergeCell ref="A349:M349"/>
    <mergeCell ref="N349:O349"/>
    <mergeCell ref="A350:M350"/>
    <mergeCell ref="N350:O350"/>
    <mergeCell ref="A351:M351"/>
    <mergeCell ref="N351:O351"/>
    <mergeCell ref="A343:M343"/>
    <mergeCell ref="N343:O343"/>
    <mergeCell ref="F344:M344"/>
    <mergeCell ref="N344:O344"/>
    <mergeCell ref="A345:E345"/>
    <mergeCell ref="F345:M345"/>
    <mergeCell ref="N345:O345"/>
    <mergeCell ref="A346:O346"/>
    <mergeCell ref="A356:G356"/>
    <mergeCell ref="H356:I356"/>
    <mergeCell ref="L356:M356"/>
    <mergeCell ref="N356:O356"/>
    <mergeCell ref="A357:G357"/>
    <mergeCell ref="H357:I357"/>
    <mergeCell ref="L357:M357"/>
    <mergeCell ref="N357:O357"/>
    <mergeCell ref="A358:G358"/>
    <mergeCell ref="H358:I358"/>
    <mergeCell ref="L358:M358"/>
    <mergeCell ref="N358:O358"/>
    <mergeCell ref="A352:M352"/>
    <mergeCell ref="N352:O352"/>
    <mergeCell ref="A353:M353"/>
    <mergeCell ref="N353:O353"/>
    <mergeCell ref="A354:O354"/>
    <mergeCell ref="A355:G355"/>
    <mergeCell ref="H355:I355"/>
    <mergeCell ref="L355:M355"/>
    <mergeCell ref="N355:O355"/>
    <mergeCell ref="A362:G362"/>
    <mergeCell ref="H362:I362"/>
    <mergeCell ref="L362:M362"/>
    <mergeCell ref="N362:O362"/>
    <mergeCell ref="A363:G363"/>
    <mergeCell ref="H363:I363"/>
    <mergeCell ref="L363:M363"/>
    <mergeCell ref="N363:O363"/>
    <mergeCell ref="A364:G364"/>
    <mergeCell ref="H364:I364"/>
    <mergeCell ref="L364:M364"/>
    <mergeCell ref="N364:O364"/>
    <mergeCell ref="A359:G359"/>
    <mergeCell ref="H359:I359"/>
    <mergeCell ref="L359:M359"/>
    <mergeCell ref="N359:O359"/>
    <mergeCell ref="A360:G360"/>
    <mergeCell ref="H360:I360"/>
    <mergeCell ref="L360:M360"/>
    <mergeCell ref="N360:O360"/>
    <mergeCell ref="A361:G361"/>
    <mergeCell ref="H361:I361"/>
    <mergeCell ref="L361:M361"/>
    <mergeCell ref="N361:O361"/>
    <mergeCell ref="A368:G368"/>
    <mergeCell ref="H368:I368"/>
    <mergeCell ref="L368:M368"/>
    <mergeCell ref="N368:O368"/>
    <mergeCell ref="A369:G369"/>
    <mergeCell ref="H369:I369"/>
    <mergeCell ref="L369:M369"/>
    <mergeCell ref="N369:O369"/>
    <mergeCell ref="A370:G370"/>
    <mergeCell ref="H370:I370"/>
    <mergeCell ref="L370:M370"/>
    <mergeCell ref="N370:O370"/>
    <mergeCell ref="A365:G365"/>
    <mergeCell ref="H365:I365"/>
    <mergeCell ref="L365:M365"/>
    <mergeCell ref="N365:O365"/>
    <mergeCell ref="A366:G366"/>
    <mergeCell ref="H366:I366"/>
    <mergeCell ref="L366:M366"/>
    <mergeCell ref="N366:O366"/>
    <mergeCell ref="A367:G367"/>
    <mergeCell ref="H367:I367"/>
    <mergeCell ref="L367:M367"/>
    <mergeCell ref="N367:O367"/>
    <mergeCell ref="A374:G374"/>
    <mergeCell ref="H374:I374"/>
    <mergeCell ref="L374:M374"/>
    <mergeCell ref="N374:O374"/>
    <mergeCell ref="A375:G375"/>
    <mergeCell ref="H375:I375"/>
    <mergeCell ref="L375:M375"/>
    <mergeCell ref="N375:O375"/>
    <mergeCell ref="A376:G376"/>
    <mergeCell ref="H376:I376"/>
    <mergeCell ref="L376:M376"/>
    <mergeCell ref="N376:O376"/>
    <mergeCell ref="A371:G371"/>
    <mergeCell ref="H371:I371"/>
    <mergeCell ref="L371:M371"/>
    <mergeCell ref="N371:O371"/>
    <mergeCell ref="A372:G372"/>
    <mergeCell ref="H372:I372"/>
    <mergeCell ref="L372:M372"/>
    <mergeCell ref="N372:O372"/>
    <mergeCell ref="A373:G373"/>
    <mergeCell ref="H373:I373"/>
    <mergeCell ref="L373:M373"/>
    <mergeCell ref="N373:O373"/>
    <mergeCell ref="A380:O380"/>
    <mergeCell ref="A381:M381"/>
    <mergeCell ref="N381:O381"/>
    <mergeCell ref="A382:M382"/>
    <mergeCell ref="N382:O382"/>
    <mergeCell ref="A383:M383"/>
    <mergeCell ref="N383:O383"/>
    <mergeCell ref="A384:M384"/>
    <mergeCell ref="N384:O384"/>
    <mergeCell ref="A377:G377"/>
    <mergeCell ref="H377:I377"/>
    <mergeCell ref="L377:M377"/>
    <mergeCell ref="N377:O377"/>
    <mergeCell ref="A378:G378"/>
    <mergeCell ref="H378:I378"/>
    <mergeCell ref="L378:M378"/>
    <mergeCell ref="N378:O378"/>
    <mergeCell ref="A379:M379"/>
    <mergeCell ref="N379:O379"/>
    <mergeCell ref="A390:M390"/>
    <mergeCell ref="N390:O390"/>
    <mergeCell ref="F391:M391"/>
    <mergeCell ref="N391:O391"/>
    <mergeCell ref="A392:E392"/>
    <mergeCell ref="F392:M392"/>
    <mergeCell ref="N392:O392"/>
    <mergeCell ref="A393:O393"/>
    <mergeCell ref="A385:M385"/>
    <mergeCell ref="N385:O385"/>
    <mergeCell ref="A386:M386"/>
    <mergeCell ref="N386:O386"/>
    <mergeCell ref="A387:M387"/>
    <mergeCell ref="N387:O387"/>
    <mergeCell ref="A388:M388"/>
    <mergeCell ref="N388:O388"/>
    <mergeCell ref="A389:M389"/>
    <mergeCell ref="N389:O389"/>
    <mergeCell ref="A399:M399"/>
    <mergeCell ref="N399:O399"/>
    <mergeCell ref="A400:M400"/>
    <mergeCell ref="N400:O400"/>
    <mergeCell ref="A401:O401"/>
    <mergeCell ref="A402:G402"/>
    <mergeCell ref="H402:I402"/>
    <mergeCell ref="L402:M402"/>
    <mergeCell ref="N402:O402"/>
    <mergeCell ref="A394:M394"/>
    <mergeCell ref="N394:O394"/>
    <mergeCell ref="A395:M395"/>
    <mergeCell ref="N395:O395"/>
    <mergeCell ref="A396:M396"/>
    <mergeCell ref="N396:O396"/>
    <mergeCell ref="A397:M397"/>
    <mergeCell ref="N397:O397"/>
    <mergeCell ref="A398:M398"/>
    <mergeCell ref="N398:O398"/>
    <mergeCell ref="A406:G406"/>
    <mergeCell ref="H406:I406"/>
    <mergeCell ref="L406:M406"/>
    <mergeCell ref="N406:O406"/>
    <mergeCell ref="A407:G407"/>
    <mergeCell ref="H407:I407"/>
    <mergeCell ref="L407:M407"/>
    <mergeCell ref="N407:O407"/>
    <mergeCell ref="A408:G408"/>
    <mergeCell ref="H408:I408"/>
    <mergeCell ref="L408:M408"/>
    <mergeCell ref="N408:O408"/>
    <mergeCell ref="A403:G403"/>
    <mergeCell ref="H403:I403"/>
    <mergeCell ref="L403:M403"/>
    <mergeCell ref="N403:O403"/>
    <mergeCell ref="A404:G404"/>
    <mergeCell ref="H404:I404"/>
    <mergeCell ref="L404:M404"/>
    <mergeCell ref="N404:O404"/>
    <mergeCell ref="A405:G405"/>
    <mergeCell ref="H405:I405"/>
    <mergeCell ref="L405:M405"/>
    <mergeCell ref="N405:O405"/>
    <mergeCell ref="A412:G412"/>
    <mergeCell ref="H412:I412"/>
    <mergeCell ref="L412:M412"/>
    <mergeCell ref="N412:O412"/>
    <mergeCell ref="A413:G413"/>
    <mergeCell ref="H413:I413"/>
    <mergeCell ref="L413:M413"/>
    <mergeCell ref="N413:O413"/>
    <mergeCell ref="A414:G414"/>
    <mergeCell ref="H414:I414"/>
    <mergeCell ref="L414:M414"/>
    <mergeCell ref="N414:O414"/>
    <mergeCell ref="A409:G409"/>
    <mergeCell ref="H409:I409"/>
    <mergeCell ref="L409:M409"/>
    <mergeCell ref="N409:O409"/>
    <mergeCell ref="A410:G410"/>
    <mergeCell ref="H410:I410"/>
    <mergeCell ref="L410:M410"/>
    <mergeCell ref="N410:O410"/>
    <mergeCell ref="A411:G411"/>
    <mergeCell ref="H411:I411"/>
    <mergeCell ref="L411:M411"/>
    <mergeCell ref="N411:O411"/>
    <mergeCell ref="A418:G418"/>
    <mergeCell ref="H418:I418"/>
    <mergeCell ref="L418:M418"/>
    <mergeCell ref="N418:O418"/>
    <mergeCell ref="A419:G419"/>
    <mergeCell ref="H419:I419"/>
    <mergeCell ref="L419:M419"/>
    <mergeCell ref="N419:O419"/>
    <mergeCell ref="A420:G420"/>
    <mergeCell ref="H420:I420"/>
    <mergeCell ref="L420:M420"/>
    <mergeCell ref="N420:O420"/>
    <mergeCell ref="A415:G415"/>
    <mergeCell ref="H415:I415"/>
    <mergeCell ref="L415:M415"/>
    <mergeCell ref="N415:O415"/>
    <mergeCell ref="A416:G416"/>
    <mergeCell ref="H416:I416"/>
    <mergeCell ref="L416:M416"/>
    <mergeCell ref="N416:O416"/>
    <mergeCell ref="A417:G417"/>
    <mergeCell ref="H417:I417"/>
    <mergeCell ref="L417:M417"/>
    <mergeCell ref="N417:O417"/>
    <mergeCell ref="A424:G424"/>
    <mergeCell ref="H424:I424"/>
    <mergeCell ref="L424:M424"/>
    <mergeCell ref="N424:O424"/>
    <mergeCell ref="A425:G425"/>
    <mergeCell ref="H425:I425"/>
    <mergeCell ref="L425:M425"/>
    <mergeCell ref="N425:O425"/>
    <mergeCell ref="A426:M426"/>
    <mergeCell ref="N426:O426"/>
    <mergeCell ref="A421:G421"/>
    <mergeCell ref="H421:I421"/>
    <mergeCell ref="L421:M421"/>
    <mergeCell ref="N421:O421"/>
    <mergeCell ref="A422:G422"/>
    <mergeCell ref="H422:I422"/>
    <mergeCell ref="L422:M422"/>
    <mergeCell ref="N422:O422"/>
    <mergeCell ref="A423:G423"/>
    <mergeCell ref="H423:I423"/>
    <mergeCell ref="L423:M423"/>
    <mergeCell ref="N423:O423"/>
    <mergeCell ref="A432:M432"/>
    <mergeCell ref="N432:O432"/>
    <mergeCell ref="A433:M433"/>
    <mergeCell ref="N433:O433"/>
    <mergeCell ref="A434:M434"/>
    <mergeCell ref="N434:O434"/>
    <mergeCell ref="A435:M435"/>
    <mergeCell ref="N435:O435"/>
    <mergeCell ref="A436:M436"/>
    <mergeCell ref="N436:O436"/>
    <mergeCell ref="A427:O427"/>
    <mergeCell ref="A428:M428"/>
    <mergeCell ref="N428:O428"/>
    <mergeCell ref="A429:M429"/>
    <mergeCell ref="N429:O429"/>
    <mergeCell ref="A430:M430"/>
    <mergeCell ref="N430:O430"/>
    <mergeCell ref="A431:M431"/>
    <mergeCell ref="N431:O431"/>
    <mergeCell ref="A441:M441"/>
    <mergeCell ref="N441:O441"/>
    <mergeCell ref="A442:M442"/>
    <mergeCell ref="N442:O442"/>
    <mergeCell ref="A443:M443"/>
    <mergeCell ref="N443:O443"/>
    <mergeCell ref="A444:M444"/>
    <mergeCell ref="N444:O444"/>
    <mergeCell ref="A445:M445"/>
    <mergeCell ref="N445:O445"/>
    <mergeCell ref="A437:M437"/>
    <mergeCell ref="N437:O437"/>
    <mergeCell ref="F438:M438"/>
    <mergeCell ref="N438:O438"/>
    <mergeCell ref="A439:E439"/>
    <mergeCell ref="F439:M439"/>
    <mergeCell ref="N439:O439"/>
    <mergeCell ref="A440:O440"/>
    <mergeCell ref="A450:G450"/>
    <mergeCell ref="H450:I450"/>
    <mergeCell ref="L450:M450"/>
    <mergeCell ref="N450:O450"/>
    <mergeCell ref="A451:G451"/>
    <mergeCell ref="H451:I451"/>
    <mergeCell ref="L451:M451"/>
    <mergeCell ref="N451:O451"/>
    <mergeCell ref="A452:G452"/>
    <mergeCell ref="H452:I452"/>
    <mergeCell ref="L452:M452"/>
    <mergeCell ref="N452:O452"/>
    <mergeCell ref="A446:M446"/>
    <mergeCell ref="N446:O446"/>
    <mergeCell ref="A447:M447"/>
    <mergeCell ref="N447:O447"/>
    <mergeCell ref="A448:O448"/>
    <mergeCell ref="A449:G449"/>
    <mergeCell ref="H449:I449"/>
    <mergeCell ref="L449:M449"/>
    <mergeCell ref="N449:O449"/>
    <mergeCell ref="A456:G456"/>
    <mergeCell ref="H456:I456"/>
    <mergeCell ref="L456:M456"/>
    <mergeCell ref="N456:O456"/>
    <mergeCell ref="A457:G457"/>
    <mergeCell ref="H457:I457"/>
    <mergeCell ref="L457:M457"/>
    <mergeCell ref="N457:O457"/>
    <mergeCell ref="A458:G458"/>
    <mergeCell ref="H458:I458"/>
    <mergeCell ref="L458:M458"/>
    <mergeCell ref="N458:O458"/>
    <mergeCell ref="A453:G453"/>
    <mergeCell ref="H453:I453"/>
    <mergeCell ref="L453:M453"/>
    <mergeCell ref="N453:O453"/>
    <mergeCell ref="A454:G454"/>
    <mergeCell ref="H454:I454"/>
    <mergeCell ref="L454:M454"/>
    <mergeCell ref="N454:O454"/>
    <mergeCell ref="A455:G455"/>
    <mergeCell ref="H455:I455"/>
    <mergeCell ref="L455:M455"/>
    <mergeCell ref="N455:O455"/>
    <mergeCell ref="A462:G462"/>
    <mergeCell ref="H462:I462"/>
    <mergeCell ref="L462:M462"/>
    <mergeCell ref="N462:O462"/>
    <mergeCell ref="A463:G463"/>
    <mergeCell ref="H463:I463"/>
    <mergeCell ref="L463:M463"/>
    <mergeCell ref="N463:O463"/>
    <mergeCell ref="A464:G464"/>
    <mergeCell ref="H464:I464"/>
    <mergeCell ref="L464:M464"/>
    <mergeCell ref="N464:O464"/>
    <mergeCell ref="A459:G459"/>
    <mergeCell ref="H459:I459"/>
    <mergeCell ref="L459:M459"/>
    <mergeCell ref="N459:O459"/>
    <mergeCell ref="A460:G460"/>
    <mergeCell ref="H460:I460"/>
    <mergeCell ref="L460:M460"/>
    <mergeCell ref="N460:O460"/>
    <mergeCell ref="A461:G461"/>
    <mergeCell ref="H461:I461"/>
    <mergeCell ref="L461:M461"/>
    <mergeCell ref="N461:O461"/>
    <mergeCell ref="A468:G468"/>
    <mergeCell ref="H468:I468"/>
    <mergeCell ref="L468:M468"/>
    <mergeCell ref="N468:O468"/>
    <mergeCell ref="A469:G469"/>
    <mergeCell ref="H469:I469"/>
    <mergeCell ref="L469:M469"/>
    <mergeCell ref="N469:O469"/>
    <mergeCell ref="A470:G470"/>
    <mergeCell ref="H470:I470"/>
    <mergeCell ref="L470:M470"/>
    <mergeCell ref="N470:O470"/>
    <mergeCell ref="A465:G465"/>
    <mergeCell ref="H465:I465"/>
    <mergeCell ref="L465:M465"/>
    <mergeCell ref="N465:O465"/>
    <mergeCell ref="A466:G466"/>
    <mergeCell ref="H466:I466"/>
    <mergeCell ref="L466:M466"/>
    <mergeCell ref="N466:O466"/>
    <mergeCell ref="A467:G467"/>
    <mergeCell ref="H467:I467"/>
    <mergeCell ref="L467:M467"/>
    <mergeCell ref="N467:O467"/>
    <mergeCell ref="A474:O474"/>
    <mergeCell ref="A475:M475"/>
    <mergeCell ref="N475:O475"/>
    <mergeCell ref="A476:M476"/>
    <mergeCell ref="N476:O476"/>
    <mergeCell ref="A477:M477"/>
    <mergeCell ref="N477:O477"/>
    <mergeCell ref="A478:M478"/>
    <mergeCell ref="N478:O478"/>
    <mergeCell ref="A471:G471"/>
    <mergeCell ref="H471:I471"/>
    <mergeCell ref="L471:M471"/>
    <mergeCell ref="N471:O471"/>
    <mergeCell ref="A472:G472"/>
    <mergeCell ref="H472:I472"/>
    <mergeCell ref="L472:M472"/>
    <mergeCell ref="N472:O472"/>
    <mergeCell ref="A473:M473"/>
    <mergeCell ref="N473:O473"/>
    <mergeCell ref="A484:M484"/>
    <mergeCell ref="N484:O484"/>
    <mergeCell ref="F485:M485"/>
    <mergeCell ref="N485:O485"/>
    <mergeCell ref="A486:E486"/>
    <mergeCell ref="F486:M486"/>
    <mergeCell ref="N486:O486"/>
    <mergeCell ref="A487:O487"/>
    <mergeCell ref="A479:M479"/>
    <mergeCell ref="N479:O479"/>
    <mergeCell ref="A480:M480"/>
    <mergeCell ref="N480:O480"/>
    <mergeCell ref="A481:M481"/>
    <mergeCell ref="N481:O481"/>
    <mergeCell ref="A482:M482"/>
    <mergeCell ref="N482:O482"/>
    <mergeCell ref="A483:M483"/>
    <mergeCell ref="N483:O483"/>
    <mergeCell ref="A493:M493"/>
    <mergeCell ref="N493:O493"/>
    <mergeCell ref="A494:M494"/>
    <mergeCell ref="N494:O494"/>
    <mergeCell ref="A495:O495"/>
    <mergeCell ref="A496:G496"/>
    <mergeCell ref="H496:I496"/>
    <mergeCell ref="L496:M496"/>
    <mergeCell ref="N496:O496"/>
    <mergeCell ref="A488:M488"/>
    <mergeCell ref="N488:O488"/>
    <mergeCell ref="A489:M489"/>
    <mergeCell ref="N489:O489"/>
    <mergeCell ref="A490:M490"/>
    <mergeCell ref="N490:O490"/>
    <mergeCell ref="A491:M491"/>
    <mergeCell ref="N491:O491"/>
    <mergeCell ref="A492:M492"/>
    <mergeCell ref="N492:O492"/>
    <mergeCell ref="A500:G500"/>
    <mergeCell ref="H500:I500"/>
    <mergeCell ref="L500:M500"/>
    <mergeCell ref="N500:O500"/>
    <mergeCell ref="A501:G501"/>
    <mergeCell ref="H501:I501"/>
    <mergeCell ref="L501:M501"/>
    <mergeCell ref="N501:O501"/>
    <mergeCell ref="A502:G502"/>
    <mergeCell ref="H502:I502"/>
    <mergeCell ref="L502:M502"/>
    <mergeCell ref="N502:O502"/>
    <mergeCell ref="A497:G497"/>
    <mergeCell ref="H497:I497"/>
    <mergeCell ref="L497:M497"/>
    <mergeCell ref="N497:O497"/>
    <mergeCell ref="A498:G498"/>
    <mergeCell ref="H498:I498"/>
    <mergeCell ref="L498:M498"/>
    <mergeCell ref="N498:O498"/>
    <mergeCell ref="A499:G499"/>
    <mergeCell ref="H499:I499"/>
    <mergeCell ref="L499:M499"/>
    <mergeCell ref="N499:O499"/>
    <mergeCell ref="A506:G506"/>
    <mergeCell ref="H506:I506"/>
    <mergeCell ref="L506:M506"/>
    <mergeCell ref="N506:O506"/>
    <mergeCell ref="A507:G507"/>
    <mergeCell ref="H507:I507"/>
    <mergeCell ref="L507:M507"/>
    <mergeCell ref="N507:O507"/>
    <mergeCell ref="A508:G508"/>
    <mergeCell ref="H508:I508"/>
    <mergeCell ref="L508:M508"/>
    <mergeCell ref="N508:O508"/>
    <mergeCell ref="A503:G503"/>
    <mergeCell ref="H503:I503"/>
    <mergeCell ref="L503:M503"/>
    <mergeCell ref="N503:O503"/>
    <mergeCell ref="A504:G504"/>
    <mergeCell ref="H504:I504"/>
    <mergeCell ref="L504:M504"/>
    <mergeCell ref="N504:O504"/>
    <mergeCell ref="A505:G505"/>
    <mergeCell ref="H505:I505"/>
    <mergeCell ref="L505:M505"/>
    <mergeCell ref="N505:O505"/>
    <mergeCell ref="A512:G512"/>
    <mergeCell ref="H512:I512"/>
    <mergeCell ref="L512:M512"/>
    <mergeCell ref="N512:O512"/>
    <mergeCell ref="A513:G513"/>
    <mergeCell ref="H513:I513"/>
    <mergeCell ref="L513:M513"/>
    <mergeCell ref="N513:O513"/>
    <mergeCell ref="A514:G514"/>
    <mergeCell ref="H514:I514"/>
    <mergeCell ref="L514:M514"/>
    <mergeCell ref="N514:O514"/>
    <mergeCell ref="A509:G509"/>
    <mergeCell ref="H509:I509"/>
    <mergeCell ref="L509:M509"/>
    <mergeCell ref="N509:O509"/>
    <mergeCell ref="A510:G510"/>
    <mergeCell ref="H510:I510"/>
    <mergeCell ref="L510:M510"/>
    <mergeCell ref="N510:O510"/>
    <mergeCell ref="A511:G511"/>
    <mergeCell ref="H511:I511"/>
    <mergeCell ref="L511:M511"/>
    <mergeCell ref="N511:O511"/>
    <mergeCell ref="A518:G518"/>
    <mergeCell ref="H518:I518"/>
    <mergeCell ref="L518:M518"/>
    <mergeCell ref="N518:O518"/>
    <mergeCell ref="A519:G519"/>
    <mergeCell ref="H519:I519"/>
    <mergeCell ref="L519:M519"/>
    <mergeCell ref="N519:O519"/>
    <mergeCell ref="A520:M520"/>
    <mergeCell ref="N520:O520"/>
    <mergeCell ref="A515:G515"/>
    <mergeCell ref="H515:I515"/>
    <mergeCell ref="L515:M515"/>
    <mergeCell ref="N515:O515"/>
    <mergeCell ref="A516:G516"/>
    <mergeCell ref="H516:I516"/>
    <mergeCell ref="L516:M516"/>
    <mergeCell ref="N516:O516"/>
    <mergeCell ref="A517:G517"/>
    <mergeCell ref="H517:I517"/>
    <mergeCell ref="L517:M517"/>
    <mergeCell ref="N517:O517"/>
    <mergeCell ref="A526:M526"/>
    <mergeCell ref="N526:O526"/>
    <mergeCell ref="A527:M527"/>
    <mergeCell ref="N527:O527"/>
    <mergeCell ref="A528:M528"/>
    <mergeCell ref="N528:O528"/>
    <mergeCell ref="A529:M529"/>
    <mergeCell ref="N529:O529"/>
    <mergeCell ref="A530:M530"/>
    <mergeCell ref="N530:O530"/>
    <mergeCell ref="A521:O521"/>
    <mergeCell ref="A522:M522"/>
    <mergeCell ref="N522:O522"/>
    <mergeCell ref="A523:M523"/>
    <mergeCell ref="N523:O523"/>
    <mergeCell ref="A524:M524"/>
    <mergeCell ref="N524:O524"/>
    <mergeCell ref="A525:M525"/>
    <mergeCell ref="N525:O525"/>
    <mergeCell ref="A535:M535"/>
    <mergeCell ref="N535:O535"/>
    <mergeCell ref="A536:M536"/>
    <mergeCell ref="N536:O536"/>
    <mergeCell ref="A537:M537"/>
    <mergeCell ref="N537:O537"/>
    <mergeCell ref="A538:M538"/>
    <mergeCell ref="N538:O538"/>
    <mergeCell ref="A539:M539"/>
    <mergeCell ref="N539:O539"/>
    <mergeCell ref="A531:M531"/>
    <mergeCell ref="N531:O531"/>
    <mergeCell ref="F532:M532"/>
    <mergeCell ref="N532:O532"/>
    <mergeCell ref="A533:E533"/>
    <mergeCell ref="F533:M533"/>
    <mergeCell ref="N533:O533"/>
    <mergeCell ref="A534:O534"/>
    <mergeCell ref="A544:G544"/>
    <mergeCell ref="H544:I544"/>
    <mergeCell ref="L544:M544"/>
    <mergeCell ref="N544:O544"/>
    <mergeCell ref="A545:G545"/>
    <mergeCell ref="H545:I545"/>
    <mergeCell ref="L545:M545"/>
    <mergeCell ref="N545:O545"/>
    <mergeCell ref="A546:G546"/>
    <mergeCell ref="H546:I546"/>
    <mergeCell ref="L546:M546"/>
    <mergeCell ref="N546:O546"/>
    <mergeCell ref="A540:M540"/>
    <mergeCell ref="N540:O540"/>
    <mergeCell ref="A541:M541"/>
    <mergeCell ref="N541:O541"/>
    <mergeCell ref="A542:O542"/>
    <mergeCell ref="A543:G543"/>
    <mergeCell ref="H543:I543"/>
    <mergeCell ref="L543:M543"/>
    <mergeCell ref="N543:O543"/>
    <mergeCell ref="A550:G550"/>
    <mergeCell ref="H550:I550"/>
    <mergeCell ref="L550:M550"/>
    <mergeCell ref="N550:O550"/>
    <mergeCell ref="A551:G551"/>
    <mergeCell ref="H551:I551"/>
    <mergeCell ref="L551:M551"/>
    <mergeCell ref="N551:O551"/>
    <mergeCell ref="A552:G552"/>
    <mergeCell ref="H552:I552"/>
    <mergeCell ref="L552:M552"/>
    <mergeCell ref="N552:O552"/>
    <mergeCell ref="A547:G547"/>
    <mergeCell ref="H547:I547"/>
    <mergeCell ref="L547:M547"/>
    <mergeCell ref="N547:O547"/>
    <mergeCell ref="A548:G548"/>
    <mergeCell ref="H548:I548"/>
    <mergeCell ref="L548:M548"/>
    <mergeCell ref="N548:O548"/>
    <mergeCell ref="A549:G549"/>
    <mergeCell ref="H549:I549"/>
    <mergeCell ref="L549:M549"/>
    <mergeCell ref="N549:O549"/>
    <mergeCell ref="A556:G556"/>
    <mergeCell ref="H556:I556"/>
    <mergeCell ref="L556:M556"/>
    <mergeCell ref="N556:O556"/>
    <mergeCell ref="A557:G557"/>
    <mergeCell ref="H557:I557"/>
    <mergeCell ref="L557:M557"/>
    <mergeCell ref="N557:O557"/>
    <mergeCell ref="A558:G558"/>
    <mergeCell ref="H558:I558"/>
    <mergeCell ref="L558:M558"/>
    <mergeCell ref="N558:O558"/>
    <mergeCell ref="A553:G553"/>
    <mergeCell ref="H553:I553"/>
    <mergeCell ref="L553:M553"/>
    <mergeCell ref="N553:O553"/>
    <mergeCell ref="A554:G554"/>
    <mergeCell ref="H554:I554"/>
    <mergeCell ref="L554:M554"/>
    <mergeCell ref="N554:O554"/>
    <mergeCell ref="A555:G555"/>
    <mergeCell ref="H555:I555"/>
    <mergeCell ref="L555:M555"/>
    <mergeCell ref="N555:O555"/>
    <mergeCell ref="A562:G562"/>
    <mergeCell ref="H562:I562"/>
    <mergeCell ref="L562:M562"/>
    <mergeCell ref="N562:O562"/>
    <mergeCell ref="A563:G563"/>
    <mergeCell ref="H563:I563"/>
    <mergeCell ref="L563:M563"/>
    <mergeCell ref="N563:O563"/>
    <mergeCell ref="A564:G564"/>
    <mergeCell ref="H564:I564"/>
    <mergeCell ref="L564:M564"/>
    <mergeCell ref="N564:O564"/>
    <mergeCell ref="A559:G559"/>
    <mergeCell ref="H559:I559"/>
    <mergeCell ref="L559:M559"/>
    <mergeCell ref="N559:O559"/>
    <mergeCell ref="A560:G560"/>
    <mergeCell ref="H560:I560"/>
    <mergeCell ref="L560:M560"/>
    <mergeCell ref="N560:O560"/>
    <mergeCell ref="A561:G561"/>
    <mergeCell ref="H561:I561"/>
    <mergeCell ref="L561:M561"/>
    <mergeCell ref="N561:O561"/>
    <mergeCell ref="A568:O568"/>
    <mergeCell ref="A569:M569"/>
    <mergeCell ref="N569:O569"/>
    <mergeCell ref="A570:M570"/>
    <mergeCell ref="N570:O570"/>
    <mergeCell ref="A571:M571"/>
    <mergeCell ref="N571:O571"/>
    <mergeCell ref="A572:M572"/>
    <mergeCell ref="N572:O572"/>
    <mergeCell ref="A565:G565"/>
    <mergeCell ref="H565:I565"/>
    <mergeCell ref="L565:M565"/>
    <mergeCell ref="N565:O565"/>
    <mergeCell ref="A566:G566"/>
    <mergeCell ref="H566:I566"/>
    <mergeCell ref="L566:M566"/>
    <mergeCell ref="N566:O566"/>
    <mergeCell ref="A567:M567"/>
    <mergeCell ref="N567:O567"/>
    <mergeCell ref="A578:M578"/>
    <mergeCell ref="N578:O578"/>
    <mergeCell ref="F579:M579"/>
    <mergeCell ref="N579:O579"/>
    <mergeCell ref="A580:E580"/>
    <mergeCell ref="F580:M580"/>
    <mergeCell ref="N580:O580"/>
    <mergeCell ref="A581:O581"/>
    <mergeCell ref="A573:M573"/>
    <mergeCell ref="N573:O573"/>
    <mergeCell ref="A574:M574"/>
    <mergeCell ref="N574:O574"/>
    <mergeCell ref="A575:M575"/>
    <mergeCell ref="N575:O575"/>
    <mergeCell ref="A576:M576"/>
    <mergeCell ref="N576:O576"/>
    <mergeCell ref="A577:M577"/>
    <mergeCell ref="N577:O577"/>
    <mergeCell ref="A587:M587"/>
    <mergeCell ref="N587:O587"/>
    <mergeCell ref="A588:M588"/>
    <mergeCell ref="N588:O588"/>
    <mergeCell ref="A589:O589"/>
    <mergeCell ref="A590:G590"/>
    <mergeCell ref="H590:I590"/>
    <mergeCell ref="L590:M590"/>
    <mergeCell ref="N590:O590"/>
    <mergeCell ref="A582:M582"/>
    <mergeCell ref="N582:O582"/>
    <mergeCell ref="A583:M583"/>
    <mergeCell ref="N583:O583"/>
    <mergeCell ref="A584:M584"/>
    <mergeCell ref="N584:O584"/>
    <mergeCell ref="A585:M585"/>
    <mergeCell ref="N585:O585"/>
    <mergeCell ref="A586:M586"/>
    <mergeCell ref="N586:O586"/>
    <mergeCell ref="A594:G594"/>
    <mergeCell ref="H594:I594"/>
    <mergeCell ref="L594:M594"/>
    <mergeCell ref="N594:O594"/>
    <mergeCell ref="A595:G595"/>
    <mergeCell ref="H595:I595"/>
    <mergeCell ref="L595:M595"/>
    <mergeCell ref="N595:O595"/>
    <mergeCell ref="A596:G596"/>
    <mergeCell ref="H596:I596"/>
    <mergeCell ref="L596:M596"/>
    <mergeCell ref="N596:O596"/>
    <mergeCell ref="A591:G591"/>
    <mergeCell ref="H591:I591"/>
    <mergeCell ref="L591:M591"/>
    <mergeCell ref="N591:O591"/>
    <mergeCell ref="A592:G592"/>
    <mergeCell ref="H592:I592"/>
    <mergeCell ref="L592:M592"/>
    <mergeCell ref="N592:O592"/>
    <mergeCell ref="A593:G593"/>
    <mergeCell ref="H593:I593"/>
    <mergeCell ref="L593:M593"/>
    <mergeCell ref="N593:O593"/>
    <mergeCell ref="A600:G600"/>
    <mergeCell ref="H600:I600"/>
    <mergeCell ref="L600:M600"/>
    <mergeCell ref="N600:O600"/>
    <mergeCell ref="A601:G601"/>
    <mergeCell ref="H601:I601"/>
    <mergeCell ref="L601:M601"/>
    <mergeCell ref="N601:O601"/>
    <mergeCell ref="A602:G602"/>
    <mergeCell ref="H602:I602"/>
    <mergeCell ref="L602:M602"/>
    <mergeCell ref="N602:O602"/>
    <mergeCell ref="A597:G597"/>
    <mergeCell ref="H597:I597"/>
    <mergeCell ref="L597:M597"/>
    <mergeCell ref="N597:O597"/>
    <mergeCell ref="A598:G598"/>
    <mergeCell ref="H598:I598"/>
    <mergeCell ref="L598:M598"/>
    <mergeCell ref="N598:O598"/>
    <mergeCell ref="A599:G599"/>
    <mergeCell ref="H599:I599"/>
    <mergeCell ref="L599:M599"/>
    <mergeCell ref="N599:O599"/>
    <mergeCell ref="A606:G606"/>
    <mergeCell ref="H606:I606"/>
    <mergeCell ref="L606:M606"/>
    <mergeCell ref="N606:O606"/>
    <mergeCell ref="A607:G607"/>
    <mergeCell ref="H607:I607"/>
    <mergeCell ref="L607:M607"/>
    <mergeCell ref="N607:O607"/>
    <mergeCell ref="A608:G608"/>
    <mergeCell ref="H608:I608"/>
    <mergeCell ref="L608:M608"/>
    <mergeCell ref="N608:O608"/>
    <mergeCell ref="A603:G603"/>
    <mergeCell ref="H603:I603"/>
    <mergeCell ref="L603:M603"/>
    <mergeCell ref="N603:O603"/>
    <mergeCell ref="A604:G604"/>
    <mergeCell ref="H604:I604"/>
    <mergeCell ref="L604:M604"/>
    <mergeCell ref="N604:O604"/>
    <mergeCell ref="A605:G605"/>
    <mergeCell ref="H605:I605"/>
    <mergeCell ref="L605:M605"/>
    <mergeCell ref="N605:O605"/>
    <mergeCell ref="A612:G612"/>
    <mergeCell ref="H612:I612"/>
    <mergeCell ref="L612:M612"/>
    <mergeCell ref="N612:O612"/>
    <mergeCell ref="A613:G613"/>
    <mergeCell ref="H613:I613"/>
    <mergeCell ref="L613:M613"/>
    <mergeCell ref="N613:O613"/>
    <mergeCell ref="A614:M614"/>
    <mergeCell ref="N614:O614"/>
    <mergeCell ref="A609:G609"/>
    <mergeCell ref="H609:I609"/>
    <mergeCell ref="L609:M609"/>
    <mergeCell ref="N609:O609"/>
    <mergeCell ref="A610:G610"/>
    <mergeCell ref="H610:I610"/>
    <mergeCell ref="L610:M610"/>
    <mergeCell ref="N610:O610"/>
    <mergeCell ref="A611:G611"/>
    <mergeCell ref="H611:I611"/>
    <mergeCell ref="L611:M611"/>
    <mergeCell ref="N611:O611"/>
    <mergeCell ref="A620:M620"/>
    <mergeCell ref="N620:O620"/>
    <mergeCell ref="A621:M621"/>
    <mergeCell ref="N621:O621"/>
    <mergeCell ref="A622:M622"/>
    <mergeCell ref="N622:O622"/>
    <mergeCell ref="A623:M623"/>
    <mergeCell ref="N623:O623"/>
    <mergeCell ref="A624:M624"/>
    <mergeCell ref="N624:O624"/>
    <mergeCell ref="A615:O615"/>
    <mergeCell ref="A616:M616"/>
    <mergeCell ref="N616:O616"/>
    <mergeCell ref="A617:M617"/>
    <mergeCell ref="N617:O617"/>
    <mergeCell ref="A618:M618"/>
    <mergeCell ref="N618:O618"/>
    <mergeCell ref="A619:M619"/>
    <mergeCell ref="N619:O619"/>
    <mergeCell ref="A629:M629"/>
    <mergeCell ref="N629:O629"/>
    <mergeCell ref="A630:M630"/>
    <mergeCell ref="N630:O630"/>
    <mergeCell ref="A631:M631"/>
    <mergeCell ref="N631:O631"/>
    <mergeCell ref="A632:M632"/>
    <mergeCell ref="N632:O632"/>
    <mergeCell ref="A633:M633"/>
    <mergeCell ref="N633:O633"/>
    <mergeCell ref="A625:M625"/>
    <mergeCell ref="N625:O625"/>
    <mergeCell ref="F626:M626"/>
    <mergeCell ref="N626:O626"/>
    <mergeCell ref="A627:E627"/>
    <mergeCell ref="F627:M627"/>
    <mergeCell ref="N627:O627"/>
    <mergeCell ref="A628:O628"/>
    <mergeCell ref="A626:E626"/>
    <mergeCell ref="A638:G638"/>
    <mergeCell ref="H638:I638"/>
    <mergeCell ref="L638:M638"/>
    <mergeCell ref="N638:O638"/>
    <mergeCell ref="A639:G639"/>
    <mergeCell ref="H639:I639"/>
    <mergeCell ref="L639:M639"/>
    <mergeCell ref="N639:O639"/>
    <mergeCell ref="A640:G640"/>
    <mergeCell ref="H640:I640"/>
    <mergeCell ref="L640:M640"/>
    <mergeCell ref="N640:O640"/>
    <mergeCell ref="A634:M634"/>
    <mergeCell ref="N634:O634"/>
    <mergeCell ref="A635:M635"/>
    <mergeCell ref="N635:O635"/>
    <mergeCell ref="A636:O636"/>
    <mergeCell ref="A637:G637"/>
    <mergeCell ref="H637:I637"/>
    <mergeCell ref="L637:M637"/>
    <mergeCell ref="N637:O637"/>
    <mergeCell ref="A644:G644"/>
    <mergeCell ref="H644:I644"/>
    <mergeCell ref="L644:M644"/>
    <mergeCell ref="N644:O644"/>
    <mergeCell ref="A645:G645"/>
    <mergeCell ref="H645:I645"/>
    <mergeCell ref="L645:M645"/>
    <mergeCell ref="N645:O645"/>
    <mergeCell ref="A646:G646"/>
    <mergeCell ref="H646:I646"/>
    <mergeCell ref="L646:M646"/>
    <mergeCell ref="N646:O646"/>
    <mergeCell ref="A641:G641"/>
    <mergeCell ref="H641:I641"/>
    <mergeCell ref="L641:M641"/>
    <mergeCell ref="N641:O641"/>
    <mergeCell ref="A642:G642"/>
    <mergeCell ref="H642:I642"/>
    <mergeCell ref="L642:M642"/>
    <mergeCell ref="N642:O642"/>
    <mergeCell ref="A643:G643"/>
    <mergeCell ref="H643:I643"/>
    <mergeCell ref="L643:M643"/>
    <mergeCell ref="N643:O643"/>
    <mergeCell ref="A650:G650"/>
    <mergeCell ref="H650:I650"/>
    <mergeCell ref="L650:M650"/>
    <mergeCell ref="N650:O650"/>
    <mergeCell ref="A651:G651"/>
    <mergeCell ref="H651:I651"/>
    <mergeCell ref="L651:M651"/>
    <mergeCell ref="N651:O651"/>
    <mergeCell ref="A652:G652"/>
    <mergeCell ref="H652:I652"/>
    <mergeCell ref="L652:M652"/>
    <mergeCell ref="N652:O652"/>
    <mergeCell ref="A647:G647"/>
    <mergeCell ref="H647:I647"/>
    <mergeCell ref="L647:M647"/>
    <mergeCell ref="N647:O647"/>
    <mergeCell ref="A648:G648"/>
    <mergeCell ref="H648:I648"/>
    <mergeCell ref="L648:M648"/>
    <mergeCell ref="N648:O648"/>
    <mergeCell ref="A649:G649"/>
    <mergeCell ref="H649:I649"/>
    <mergeCell ref="L649:M649"/>
    <mergeCell ref="N649:O649"/>
    <mergeCell ref="A656:G656"/>
    <mergeCell ref="H656:I656"/>
    <mergeCell ref="L656:M656"/>
    <mergeCell ref="N656:O656"/>
    <mergeCell ref="A657:G657"/>
    <mergeCell ref="H657:I657"/>
    <mergeCell ref="L657:M657"/>
    <mergeCell ref="N657:O657"/>
    <mergeCell ref="A658:G658"/>
    <mergeCell ref="H658:I658"/>
    <mergeCell ref="L658:M658"/>
    <mergeCell ref="N658:O658"/>
    <mergeCell ref="A653:G653"/>
    <mergeCell ref="H653:I653"/>
    <mergeCell ref="L653:M653"/>
    <mergeCell ref="N653:O653"/>
    <mergeCell ref="A654:G654"/>
    <mergeCell ref="H654:I654"/>
    <mergeCell ref="L654:M654"/>
    <mergeCell ref="N654:O654"/>
    <mergeCell ref="A655:G655"/>
    <mergeCell ref="H655:I655"/>
    <mergeCell ref="L655:M655"/>
    <mergeCell ref="N655:O655"/>
    <mergeCell ref="A662:O662"/>
    <mergeCell ref="A663:M663"/>
    <mergeCell ref="N663:O663"/>
    <mergeCell ref="A664:M664"/>
    <mergeCell ref="N664:O664"/>
    <mergeCell ref="A665:M665"/>
    <mergeCell ref="N665:O665"/>
    <mergeCell ref="A666:M666"/>
    <mergeCell ref="N666:O666"/>
    <mergeCell ref="A659:G659"/>
    <mergeCell ref="H659:I659"/>
    <mergeCell ref="L659:M659"/>
    <mergeCell ref="N659:O659"/>
    <mergeCell ref="A660:G660"/>
    <mergeCell ref="H660:I660"/>
    <mergeCell ref="L660:M660"/>
    <mergeCell ref="N660:O660"/>
    <mergeCell ref="A661:M661"/>
    <mergeCell ref="N661:O661"/>
    <mergeCell ref="A672:M672"/>
    <mergeCell ref="N672:O672"/>
    <mergeCell ref="F673:M673"/>
    <mergeCell ref="N673:O673"/>
    <mergeCell ref="A674:E674"/>
    <mergeCell ref="F674:M674"/>
    <mergeCell ref="N674:O674"/>
    <mergeCell ref="A675:O675"/>
    <mergeCell ref="A667:M667"/>
    <mergeCell ref="N667:O667"/>
    <mergeCell ref="A668:M668"/>
    <mergeCell ref="N668:O668"/>
    <mergeCell ref="A669:M669"/>
    <mergeCell ref="N669:O669"/>
    <mergeCell ref="A670:M670"/>
    <mergeCell ref="N670:O670"/>
    <mergeCell ref="A671:M671"/>
    <mergeCell ref="N671:O671"/>
    <mergeCell ref="A673:E673"/>
    <mergeCell ref="A681:M681"/>
    <mergeCell ref="N681:O681"/>
    <mergeCell ref="A682:M682"/>
    <mergeCell ref="N682:O682"/>
    <mergeCell ref="A683:O683"/>
    <mergeCell ref="A684:G684"/>
    <mergeCell ref="H684:I684"/>
    <mergeCell ref="L684:M684"/>
    <mergeCell ref="N684:O684"/>
    <mergeCell ref="A676:M676"/>
    <mergeCell ref="N676:O676"/>
    <mergeCell ref="A677:M677"/>
    <mergeCell ref="N677:O677"/>
    <mergeCell ref="A678:M678"/>
    <mergeCell ref="N678:O678"/>
    <mergeCell ref="A679:M679"/>
    <mergeCell ref="N679:O679"/>
    <mergeCell ref="A680:M680"/>
    <mergeCell ref="N680:O680"/>
    <mergeCell ref="A688:G688"/>
    <mergeCell ref="H688:I688"/>
    <mergeCell ref="L688:M688"/>
    <mergeCell ref="N688:O688"/>
    <mergeCell ref="A689:G689"/>
    <mergeCell ref="H689:I689"/>
    <mergeCell ref="L689:M689"/>
    <mergeCell ref="N689:O689"/>
    <mergeCell ref="A690:G690"/>
    <mergeCell ref="H690:I690"/>
    <mergeCell ref="L690:M690"/>
    <mergeCell ref="N690:O690"/>
    <mergeCell ref="A685:G685"/>
    <mergeCell ref="H685:I685"/>
    <mergeCell ref="L685:M685"/>
    <mergeCell ref="N685:O685"/>
    <mergeCell ref="A686:G686"/>
    <mergeCell ref="H686:I686"/>
    <mergeCell ref="L686:M686"/>
    <mergeCell ref="N686:O686"/>
    <mergeCell ref="A687:G687"/>
    <mergeCell ref="H687:I687"/>
    <mergeCell ref="L687:M687"/>
    <mergeCell ref="N687:O687"/>
    <mergeCell ref="A694:G694"/>
    <mergeCell ref="H694:I694"/>
    <mergeCell ref="L694:M694"/>
    <mergeCell ref="N694:O694"/>
    <mergeCell ref="A695:G695"/>
    <mergeCell ref="H695:I695"/>
    <mergeCell ref="L695:M695"/>
    <mergeCell ref="N695:O695"/>
    <mergeCell ref="A696:G696"/>
    <mergeCell ref="H696:I696"/>
    <mergeCell ref="L696:M696"/>
    <mergeCell ref="N696:O696"/>
    <mergeCell ref="A691:G691"/>
    <mergeCell ref="H691:I691"/>
    <mergeCell ref="L691:M691"/>
    <mergeCell ref="N691:O691"/>
    <mergeCell ref="A692:G692"/>
    <mergeCell ref="H692:I692"/>
    <mergeCell ref="L692:M692"/>
    <mergeCell ref="N692:O692"/>
    <mergeCell ref="A693:G693"/>
    <mergeCell ref="H693:I693"/>
    <mergeCell ref="L693:M693"/>
    <mergeCell ref="N693:O693"/>
    <mergeCell ref="A700:G700"/>
    <mergeCell ref="H700:I700"/>
    <mergeCell ref="L700:M700"/>
    <mergeCell ref="N700:O700"/>
    <mergeCell ref="A701:G701"/>
    <mergeCell ref="H701:I701"/>
    <mergeCell ref="L701:M701"/>
    <mergeCell ref="N701:O701"/>
    <mergeCell ref="A702:G702"/>
    <mergeCell ref="H702:I702"/>
    <mergeCell ref="L702:M702"/>
    <mergeCell ref="N702:O702"/>
    <mergeCell ref="A697:G697"/>
    <mergeCell ref="H697:I697"/>
    <mergeCell ref="L697:M697"/>
    <mergeCell ref="N697:O697"/>
    <mergeCell ref="A698:G698"/>
    <mergeCell ref="H698:I698"/>
    <mergeCell ref="L698:M698"/>
    <mergeCell ref="N698:O698"/>
    <mergeCell ref="A699:G699"/>
    <mergeCell ref="H699:I699"/>
    <mergeCell ref="L699:M699"/>
    <mergeCell ref="N699:O699"/>
    <mergeCell ref="A706:G706"/>
    <mergeCell ref="H706:I706"/>
    <mergeCell ref="L706:M706"/>
    <mergeCell ref="N706:O706"/>
    <mergeCell ref="A707:G707"/>
    <mergeCell ref="H707:I707"/>
    <mergeCell ref="L707:M707"/>
    <mergeCell ref="N707:O707"/>
    <mergeCell ref="A708:M708"/>
    <mergeCell ref="N708:O708"/>
    <mergeCell ref="A703:G703"/>
    <mergeCell ref="H703:I703"/>
    <mergeCell ref="L703:M703"/>
    <mergeCell ref="N703:O703"/>
    <mergeCell ref="A704:G704"/>
    <mergeCell ref="H704:I704"/>
    <mergeCell ref="L704:M704"/>
    <mergeCell ref="N704:O704"/>
    <mergeCell ref="A705:G705"/>
    <mergeCell ref="H705:I705"/>
    <mergeCell ref="L705:M705"/>
    <mergeCell ref="N705:O705"/>
    <mergeCell ref="A714:M714"/>
    <mergeCell ref="N714:O714"/>
    <mergeCell ref="A715:M715"/>
    <mergeCell ref="N715:O715"/>
    <mergeCell ref="A716:M716"/>
    <mergeCell ref="N716:O716"/>
    <mergeCell ref="A717:M717"/>
    <mergeCell ref="N717:O717"/>
    <mergeCell ref="A718:M718"/>
    <mergeCell ref="N718:O718"/>
    <mergeCell ref="A709:O709"/>
    <mergeCell ref="A710:M710"/>
    <mergeCell ref="N710:O710"/>
    <mergeCell ref="A711:M711"/>
    <mergeCell ref="N711:O711"/>
    <mergeCell ref="A712:M712"/>
    <mergeCell ref="N712:O712"/>
    <mergeCell ref="A713:M713"/>
    <mergeCell ref="N713:O713"/>
    <mergeCell ref="A723:M723"/>
    <mergeCell ref="N723:O723"/>
    <mergeCell ref="A724:M724"/>
    <mergeCell ref="N724:O724"/>
    <mergeCell ref="A725:M725"/>
    <mergeCell ref="N725:O725"/>
    <mergeCell ref="A726:M726"/>
    <mergeCell ref="N726:O726"/>
    <mergeCell ref="A727:M727"/>
    <mergeCell ref="N727:O727"/>
    <mergeCell ref="A719:M719"/>
    <mergeCell ref="N719:O719"/>
    <mergeCell ref="F720:M720"/>
    <mergeCell ref="N720:O720"/>
    <mergeCell ref="A721:E721"/>
    <mergeCell ref="F721:M721"/>
    <mergeCell ref="N721:O721"/>
    <mergeCell ref="A722:O722"/>
    <mergeCell ref="A720:E720"/>
    <mergeCell ref="A732:G732"/>
    <mergeCell ref="H732:I732"/>
    <mergeCell ref="L732:M732"/>
    <mergeCell ref="N732:O732"/>
    <mergeCell ref="A733:G733"/>
    <mergeCell ref="H733:I733"/>
    <mergeCell ref="L733:M733"/>
    <mergeCell ref="N733:O733"/>
    <mergeCell ref="A734:G734"/>
    <mergeCell ref="H734:I734"/>
    <mergeCell ref="L734:M734"/>
    <mergeCell ref="N734:O734"/>
    <mergeCell ref="A728:M728"/>
    <mergeCell ref="N728:O728"/>
    <mergeCell ref="A729:M729"/>
    <mergeCell ref="N729:O729"/>
    <mergeCell ref="A730:O730"/>
    <mergeCell ref="A731:G731"/>
    <mergeCell ref="H731:I731"/>
    <mergeCell ref="L731:M731"/>
    <mergeCell ref="N731:O731"/>
    <mergeCell ref="A738:G738"/>
    <mergeCell ref="H738:I738"/>
    <mergeCell ref="L738:M738"/>
    <mergeCell ref="N738:O738"/>
    <mergeCell ref="A739:G739"/>
    <mergeCell ref="H739:I739"/>
    <mergeCell ref="L739:M739"/>
    <mergeCell ref="N739:O739"/>
    <mergeCell ref="A740:G740"/>
    <mergeCell ref="H740:I740"/>
    <mergeCell ref="L740:M740"/>
    <mergeCell ref="N740:O740"/>
    <mergeCell ref="A735:G735"/>
    <mergeCell ref="H735:I735"/>
    <mergeCell ref="L735:M735"/>
    <mergeCell ref="N735:O735"/>
    <mergeCell ref="A736:G736"/>
    <mergeCell ref="H736:I736"/>
    <mergeCell ref="L736:M736"/>
    <mergeCell ref="N736:O736"/>
    <mergeCell ref="A737:G737"/>
    <mergeCell ref="H737:I737"/>
    <mergeCell ref="L737:M737"/>
    <mergeCell ref="N737:O737"/>
    <mergeCell ref="A744:G744"/>
    <mergeCell ref="H744:I744"/>
    <mergeCell ref="L744:M744"/>
    <mergeCell ref="N744:O744"/>
    <mergeCell ref="A745:G745"/>
    <mergeCell ref="H745:I745"/>
    <mergeCell ref="L745:M745"/>
    <mergeCell ref="N745:O745"/>
    <mergeCell ref="A746:G746"/>
    <mergeCell ref="H746:I746"/>
    <mergeCell ref="L746:M746"/>
    <mergeCell ref="N746:O746"/>
    <mergeCell ref="A741:G741"/>
    <mergeCell ref="H741:I741"/>
    <mergeCell ref="L741:M741"/>
    <mergeCell ref="N741:O741"/>
    <mergeCell ref="A742:G742"/>
    <mergeCell ref="H742:I742"/>
    <mergeCell ref="L742:M742"/>
    <mergeCell ref="N742:O742"/>
    <mergeCell ref="A743:G743"/>
    <mergeCell ref="H743:I743"/>
    <mergeCell ref="L743:M743"/>
    <mergeCell ref="N743:O743"/>
    <mergeCell ref="A750:G750"/>
    <mergeCell ref="H750:I750"/>
    <mergeCell ref="L750:M750"/>
    <mergeCell ref="N750:O750"/>
    <mergeCell ref="A751:G751"/>
    <mergeCell ref="H751:I751"/>
    <mergeCell ref="L751:M751"/>
    <mergeCell ref="N751:O751"/>
    <mergeCell ref="A752:G752"/>
    <mergeCell ref="H752:I752"/>
    <mergeCell ref="L752:M752"/>
    <mergeCell ref="N752:O752"/>
    <mergeCell ref="A747:G747"/>
    <mergeCell ref="H747:I747"/>
    <mergeCell ref="L747:M747"/>
    <mergeCell ref="N747:O747"/>
    <mergeCell ref="A748:G748"/>
    <mergeCell ref="H748:I748"/>
    <mergeCell ref="L748:M748"/>
    <mergeCell ref="N748:O748"/>
    <mergeCell ref="A749:G749"/>
    <mergeCell ref="H749:I749"/>
    <mergeCell ref="L749:M749"/>
    <mergeCell ref="N749:O749"/>
    <mergeCell ref="A756:O756"/>
    <mergeCell ref="A757:M757"/>
    <mergeCell ref="N757:O757"/>
    <mergeCell ref="A758:M758"/>
    <mergeCell ref="N758:O758"/>
    <mergeCell ref="A759:M759"/>
    <mergeCell ref="N759:O759"/>
    <mergeCell ref="A760:M760"/>
    <mergeCell ref="N760:O760"/>
    <mergeCell ref="A753:G753"/>
    <mergeCell ref="H753:I753"/>
    <mergeCell ref="L753:M753"/>
    <mergeCell ref="N753:O753"/>
    <mergeCell ref="A754:G754"/>
    <mergeCell ref="H754:I754"/>
    <mergeCell ref="L754:M754"/>
    <mergeCell ref="N754:O754"/>
    <mergeCell ref="A755:M755"/>
    <mergeCell ref="N755:O755"/>
    <mergeCell ref="A766:M766"/>
    <mergeCell ref="N766:O766"/>
    <mergeCell ref="F767:M767"/>
    <mergeCell ref="N767:O767"/>
    <mergeCell ref="A768:E768"/>
    <mergeCell ref="F768:M768"/>
    <mergeCell ref="N768:O768"/>
    <mergeCell ref="A769:O769"/>
    <mergeCell ref="A761:M761"/>
    <mergeCell ref="N761:O761"/>
    <mergeCell ref="A762:M762"/>
    <mergeCell ref="N762:O762"/>
    <mergeCell ref="A763:M763"/>
    <mergeCell ref="N763:O763"/>
    <mergeCell ref="A764:M764"/>
    <mergeCell ref="N764:O764"/>
    <mergeCell ref="A765:M765"/>
    <mergeCell ref="N765:O765"/>
    <mergeCell ref="A767:E767"/>
    <mergeCell ref="A775:M775"/>
    <mergeCell ref="N775:O775"/>
    <mergeCell ref="A776:M776"/>
    <mergeCell ref="N776:O776"/>
    <mergeCell ref="A777:O777"/>
    <mergeCell ref="A778:G778"/>
    <mergeCell ref="H778:I778"/>
    <mergeCell ref="L778:M778"/>
    <mergeCell ref="N778:O778"/>
    <mergeCell ref="A770:M770"/>
    <mergeCell ref="N770:O770"/>
    <mergeCell ref="A771:M771"/>
    <mergeCell ref="N771:O771"/>
    <mergeCell ref="A772:M772"/>
    <mergeCell ref="N772:O772"/>
    <mergeCell ref="A773:M773"/>
    <mergeCell ref="N773:O773"/>
    <mergeCell ref="A774:M774"/>
    <mergeCell ref="N774:O774"/>
    <mergeCell ref="A782:G782"/>
    <mergeCell ref="H782:I782"/>
    <mergeCell ref="L782:M782"/>
    <mergeCell ref="N782:O782"/>
    <mergeCell ref="A783:G783"/>
    <mergeCell ref="H783:I783"/>
    <mergeCell ref="L783:M783"/>
    <mergeCell ref="N783:O783"/>
    <mergeCell ref="A784:G784"/>
    <mergeCell ref="H784:I784"/>
    <mergeCell ref="L784:M784"/>
    <mergeCell ref="N784:O784"/>
    <mergeCell ref="A779:G779"/>
    <mergeCell ref="H779:I779"/>
    <mergeCell ref="L779:M779"/>
    <mergeCell ref="N779:O779"/>
    <mergeCell ref="A780:G780"/>
    <mergeCell ref="H780:I780"/>
    <mergeCell ref="L780:M780"/>
    <mergeCell ref="N780:O780"/>
    <mergeCell ref="A781:G781"/>
    <mergeCell ref="H781:I781"/>
    <mergeCell ref="L781:M781"/>
    <mergeCell ref="N781:O781"/>
    <mergeCell ref="A788:G788"/>
    <mergeCell ref="H788:I788"/>
    <mergeCell ref="L788:M788"/>
    <mergeCell ref="N788:O788"/>
    <mergeCell ref="A789:G789"/>
    <mergeCell ref="H789:I789"/>
    <mergeCell ref="L789:M789"/>
    <mergeCell ref="N789:O789"/>
    <mergeCell ref="A790:G790"/>
    <mergeCell ref="H790:I790"/>
    <mergeCell ref="L790:M790"/>
    <mergeCell ref="N790:O790"/>
    <mergeCell ref="A785:G785"/>
    <mergeCell ref="H785:I785"/>
    <mergeCell ref="L785:M785"/>
    <mergeCell ref="N785:O785"/>
    <mergeCell ref="A786:G786"/>
    <mergeCell ref="H786:I786"/>
    <mergeCell ref="L786:M786"/>
    <mergeCell ref="N786:O786"/>
    <mergeCell ref="A787:G787"/>
    <mergeCell ref="H787:I787"/>
    <mergeCell ref="L787:M787"/>
    <mergeCell ref="N787:O787"/>
    <mergeCell ref="A794:G794"/>
    <mergeCell ref="H794:I794"/>
    <mergeCell ref="L794:M794"/>
    <mergeCell ref="N794:O794"/>
    <mergeCell ref="A795:G795"/>
    <mergeCell ref="H795:I795"/>
    <mergeCell ref="L795:M795"/>
    <mergeCell ref="N795:O795"/>
    <mergeCell ref="A796:G796"/>
    <mergeCell ref="H796:I796"/>
    <mergeCell ref="L796:M796"/>
    <mergeCell ref="N796:O796"/>
    <mergeCell ref="A791:G791"/>
    <mergeCell ref="H791:I791"/>
    <mergeCell ref="L791:M791"/>
    <mergeCell ref="N791:O791"/>
    <mergeCell ref="A792:G792"/>
    <mergeCell ref="H792:I792"/>
    <mergeCell ref="L792:M792"/>
    <mergeCell ref="N792:O792"/>
    <mergeCell ref="A793:G793"/>
    <mergeCell ref="H793:I793"/>
    <mergeCell ref="L793:M793"/>
    <mergeCell ref="N793:O793"/>
    <mergeCell ref="A800:G800"/>
    <mergeCell ref="H800:I800"/>
    <mergeCell ref="L800:M800"/>
    <mergeCell ref="N800:O800"/>
    <mergeCell ref="A801:G801"/>
    <mergeCell ref="H801:I801"/>
    <mergeCell ref="L801:M801"/>
    <mergeCell ref="N801:O801"/>
    <mergeCell ref="A802:M802"/>
    <mergeCell ref="N802:O802"/>
    <mergeCell ref="A797:G797"/>
    <mergeCell ref="H797:I797"/>
    <mergeCell ref="L797:M797"/>
    <mergeCell ref="N797:O797"/>
    <mergeCell ref="A798:G798"/>
    <mergeCell ref="H798:I798"/>
    <mergeCell ref="L798:M798"/>
    <mergeCell ref="N798:O798"/>
    <mergeCell ref="A799:G799"/>
    <mergeCell ref="H799:I799"/>
    <mergeCell ref="L799:M799"/>
    <mergeCell ref="N799:O799"/>
    <mergeCell ref="A808:M808"/>
    <mergeCell ref="N808:O808"/>
    <mergeCell ref="A809:M809"/>
    <mergeCell ref="N809:O809"/>
    <mergeCell ref="A810:M810"/>
    <mergeCell ref="N810:O810"/>
    <mergeCell ref="A811:M811"/>
    <mergeCell ref="N811:O811"/>
    <mergeCell ref="A812:M812"/>
    <mergeCell ref="N812:O812"/>
    <mergeCell ref="A803:O803"/>
    <mergeCell ref="A804:M804"/>
    <mergeCell ref="N804:O804"/>
    <mergeCell ref="A805:M805"/>
    <mergeCell ref="N805:O805"/>
    <mergeCell ref="A806:M806"/>
    <mergeCell ref="N806:O806"/>
    <mergeCell ref="A807:M807"/>
    <mergeCell ref="N807:O807"/>
    <mergeCell ref="A817:M817"/>
    <mergeCell ref="N817:O817"/>
    <mergeCell ref="A818:M818"/>
    <mergeCell ref="N818:O818"/>
    <mergeCell ref="A819:M819"/>
    <mergeCell ref="N819:O819"/>
    <mergeCell ref="A820:M820"/>
    <mergeCell ref="N820:O820"/>
    <mergeCell ref="A821:M821"/>
    <mergeCell ref="N821:O821"/>
    <mergeCell ref="A813:M813"/>
    <mergeCell ref="N813:O813"/>
    <mergeCell ref="F814:M814"/>
    <mergeCell ref="N814:O814"/>
    <mergeCell ref="A815:E815"/>
    <mergeCell ref="F815:M815"/>
    <mergeCell ref="N815:O815"/>
    <mergeCell ref="A816:O816"/>
    <mergeCell ref="A814:E814"/>
    <mergeCell ref="A826:G826"/>
    <mergeCell ref="H826:I826"/>
    <mergeCell ref="L826:M826"/>
    <mergeCell ref="N826:O826"/>
    <mergeCell ref="A827:G827"/>
    <mergeCell ref="H827:I827"/>
    <mergeCell ref="L827:M827"/>
    <mergeCell ref="N827:O827"/>
    <mergeCell ref="A828:G828"/>
    <mergeCell ref="H828:I828"/>
    <mergeCell ref="L828:M828"/>
    <mergeCell ref="N828:O828"/>
    <mergeCell ref="A822:M822"/>
    <mergeCell ref="N822:O822"/>
    <mergeCell ref="A823:M823"/>
    <mergeCell ref="N823:O823"/>
    <mergeCell ref="A824:O824"/>
    <mergeCell ref="A825:G825"/>
    <mergeCell ref="H825:I825"/>
    <mergeCell ref="L825:M825"/>
    <mergeCell ref="N825:O825"/>
    <mergeCell ref="A832:G832"/>
    <mergeCell ref="H832:I832"/>
    <mergeCell ref="L832:M832"/>
    <mergeCell ref="N832:O832"/>
    <mergeCell ref="A833:G833"/>
    <mergeCell ref="H833:I833"/>
    <mergeCell ref="L833:M833"/>
    <mergeCell ref="N833:O833"/>
    <mergeCell ref="A834:G834"/>
    <mergeCell ref="H834:I834"/>
    <mergeCell ref="L834:M834"/>
    <mergeCell ref="N834:O834"/>
    <mergeCell ref="A829:G829"/>
    <mergeCell ref="H829:I829"/>
    <mergeCell ref="L829:M829"/>
    <mergeCell ref="N829:O829"/>
    <mergeCell ref="A830:G830"/>
    <mergeCell ref="H830:I830"/>
    <mergeCell ref="L830:M830"/>
    <mergeCell ref="N830:O830"/>
    <mergeCell ref="A831:G831"/>
    <mergeCell ref="H831:I831"/>
    <mergeCell ref="L831:M831"/>
    <mergeCell ref="N831:O831"/>
    <mergeCell ref="A838:G838"/>
    <mergeCell ref="H838:I838"/>
    <mergeCell ref="L838:M838"/>
    <mergeCell ref="N838:O838"/>
    <mergeCell ref="A839:G839"/>
    <mergeCell ref="H839:I839"/>
    <mergeCell ref="L839:M839"/>
    <mergeCell ref="N839:O839"/>
    <mergeCell ref="A840:G840"/>
    <mergeCell ref="H840:I840"/>
    <mergeCell ref="L840:M840"/>
    <mergeCell ref="N840:O840"/>
    <mergeCell ref="A835:G835"/>
    <mergeCell ref="H835:I835"/>
    <mergeCell ref="L835:M835"/>
    <mergeCell ref="N835:O835"/>
    <mergeCell ref="A836:G836"/>
    <mergeCell ref="H836:I836"/>
    <mergeCell ref="L836:M836"/>
    <mergeCell ref="N836:O836"/>
    <mergeCell ref="A837:G837"/>
    <mergeCell ref="H837:I837"/>
    <mergeCell ref="L837:M837"/>
    <mergeCell ref="N837:O837"/>
    <mergeCell ref="A844:G844"/>
    <mergeCell ref="H844:I844"/>
    <mergeCell ref="L844:M844"/>
    <mergeCell ref="N844:O844"/>
    <mergeCell ref="A845:G845"/>
    <mergeCell ref="H845:I845"/>
    <mergeCell ref="L845:M845"/>
    <mergeCell ref="N845:O845"/>
    <mergeCell ref="A846:G846"/>
    <mergeCell ref="H846:I846"/>
    <mergeCell ref="L846:M846"/>
    <mergeCell ref="N846:O846"/>
    <mergeCell ref="A841:G841"/>
    <mergeCell ref="H841:I841"/>
    <mergeCell ref="L841:M841"/>
    <mergeCell ref="N841:O841"/>
    <mergeCell ref="A842:G842"/>
    <mergeCell ref="H842:I842"/>
    <mergeCell ref="L842:M842"/>
    <mergeCell ref="N842:O842"/>
    <mergeCell ref="A843:G843"/>
    <mergeCell ref="H843:I843"/>
    <mergeCell ref="L843:M843"/>
    <mergeCell ref="N843:O843"/>
    <mergeCell ref="A850:O850"/>
    <mergeCell ref="A851:M851"/>
    <mergeCell ref="N851:O851"/>
    <mergeCell ref="A852:M852"/>
    <mergeCell ref="N852:O852"/>
    <mergeCell ref="A853:M853"/>
    <mergeCell ref="N853:O853"/>
    <mergeCell ref="A854:M854"/>
    <mergeCell ref="N854:O854"/>
    <mergeCell ref="A847:G847"/>
    <mergeCell ref="H847:I847"/>
    <mergeCell ref="L847:M847"/>
    <mergeCell ref="N847:O847"/>
    <mergeCell ref="A848:G848"/>
    <mergeCell ref="H848:I848"/>
    <mergeCell ref="L848:M848"/>
    <mergeCell ref="N848:O848"/>
    <mergeCell ref="A849:M849"/>
    <mergeCell ref="N849:O849"/>
    <mergeCell ref="A860:M860"/>
    <mergeCell ref="N860:O860"/>
    <mergeCell ref="F861:M861"/>
    <mergeCell ref="N861:O861"/>
    <mergeCell ref="A862:E862"/>
    <mergeCell ref="F862:M862"/>
    <mergeCell ref="N862:O862"/>
    <mergeCell ref="A863:O863"/>
    <mergeCell ref="A855:M855"/>
    <mergeCell ref="N855:O855"/>
    <mergeCell ref="A856:M856"/>
    <mergeCell ref="N856:O856"/>
    <mergeCell ref="A857:M857"/>
    <mergeCell ref="N857:O857"/>
    <mergeCell ref="A858:M858"/>
    <mergeCell ref="N858:O858"/>
    <mergeCell ref="A859:M859"/>
    <mergeCell ref="N859:O859"/>
    <mergeCell ref="A861:E861"/>
    <mergeCell ref="A869:M869"/>
    <mergeCell ref="N869:O869"/>
    <mergeCell ref="A870:M870"/>
    <mergeCell ref="N870:O870"/>
    <mergeCell ref="A871:O871"/>
    <mergeCell ref="A872:G872"/>
    <mergeCell ref="H872:I872"/>
    <mergeCell ref="L872:M872"/>
    <mergeCell ref="N872:O872"/>
    <mergeCell ref="A864:M864"/>
    <mergeCell ref="N864:O864"/>
    <mergeCell ref="A865:M865"/>
    <mergeCell ref="N865:O865"/>
    <mergeCell ref="A866:M866"/>
    <mergeCell ref="N866:O866"/>
    <mergeCell ref="A867:M867"/>
    <mergeCell ref="N867:O867"/>
    <mergeCell ref="A868:M868"/>
    <mergeCell ref="N868:O868"/>
    <mergeCell ref="A876:G876"/>
    <mergeCell ref="H876:I876"/>
    <mergeCell ref="L876:M876"/>
    <mergeCell ref="N876:O876"/>
    <mergeCell ref="A877:G877"/>
    <mergeCell ref="H877:I877"/>
    <mergeCell ref="L877:M877"/>
    <mergeCell ref="N877:O877"/>
    <mergeCell ref="A878:G878"/>
    <mergeCell ref="H878:I878"/>
    <mergeCell ref="L878:M878"/>
    <mergeCell ref="N878:O878"/>
    <mergeCell ref="A873:G873"/>
    <mergeCell ref="H873:I873"/>
    <mergeCell ref="L873:M873"/>
    <mergeCell ref="N873:O873"/>
    <mergeCell ref="A874:G874"/>
    <mergeCell ref="H874:I874"/>
    <mergeCell ref="L874:M874"/>
    <mergeCell ref="N874:O874"/>
    <mergeCell ref="A875:G875"/>
    <mergeCell ref="H875:I875"/>
    <mergeCell ref="L875:M875"/>
    <mergeCell ref="N875:O875"/>
    <mergeCell ref="A882:G882"/>
    <mergeCell ref="H882:I882"/>
    <mergeCell ref="L882:M882"/>
    <mergeCell ref="N882:O882"/>
    <mergeCell ref="A883:G883"/>
    <mergeCell ref="H883:I883"/>
    <mergeCell ref="L883:M883"/>
    <mergeCell ref="N883:O883"/>
    <mergeCell ref="A884:G884"/>
    <mergeCell ref="H884:I884"/>
    <mergeCell ref="L884:M884"/>
    <mergeCell ref="N884:O884"/>
    <mergeCell ref="A879:G879"/>
    <mergeCell ref="H879:I879"/>
    <mergeCell ref="L879:M879"/>
    <mergeCell ref="N879:O879"/>
    <mergeCell ref="A880:G880"/>
    <mergeCell ref="H880:I880"/>
    <mergeCell ref="L880:M880"/>
    <mergeCell ref="N880:O880"/>
    <mergeCell ref="A881:G881"/>
    <mergeCell ref="H881:I881"/>
    <mergeCell ref="L881:M881"/>
    <mergeCell ref="N881:O881"/>
    <mergeCell ref="A888:G888"/>
    <mergeCell ref="H888:I888"/>
    <mergeCell ref="L888:M888"/>
    <mergeCell ref="N888:O888"/>
    <mergeCell ref="A889:G889"/>
    <mergeCell ref="H889:I889"/>
    <mergeCell ref="L889:M889"/>
    <mergeCell ref="N889:O889"/>
    <mergeCell ref="A890:G890"/>
    <mergeCell ref="H890:I890"/>
    <mergeCell ref="L890:M890"/>
    <mergeCell ref="N890:O890"/>
    <mergeCell ref="A885:G885"/>
    <mergeCell ref="H885:I885"/>
    <mergeCell ref="L885:M885"/>
    <mergeCell ref="N885:O885"/>
    <mergeCell ref="A886:G886"/>
    <mergeCell ref="H886:I886"/>
    <mergeCell ref="L886:M886"/>
    <mergeCell ref="N886:O886"/>
    <mergeCell ref="A887:G887"/>
    <mergeCell ref="H887:I887"/>
    <mergeCell ref="L887:M887"/>
    <mergeCell ref="N887:O887"/>
    <mergeCell ref="A894:G894"/>
    <mergeCell ref="H894:I894"/>
    <mergeCell ref="L894:M894"/>
    <mergeCell ref="N894:O894"/>
    <mergeCell ref="A895:G895"/>
    <mergeCell ref="H895:I895"/>
    <mergeCell ref="L895:M895"/>
    <mergeCell ref="N895:O895"/>
    <mergeCell ref="A896:M896"/>
    <mergeCell ref="N896:O896"/>
    <mergeCell ref="A891:G891"/>
    <mergeCell ref="H891:I891"/>
    <mergeCell ref="L891:M891"/>
    <mergeCell ref="N891:O891"/>
    <mergeCell ref="A892:G892"/>
    <mergeCell ref="H892:I892"/>
    <mergeCell ref="L892:M892"/>
    <mergeCell ref="N892:O892"/>
    <mergeCell ref="A893:G893"/>
    <mergeCell ref="H893:I893"/>
    <mergeCell ref="L893:M893"/>
    <mergeCell ref="N893:O893"/>
    <mergeCell ref="A902:M902"/>
    <mergeCell ref="N902:O902"/>
    <mergeCell ref="A903:M903"/>
    <mergeCell ref="N903:O903"/>
    <mergeCell ref="A904:M904"/>
    <mergeCell ref="N904:O904"/>
    <mergeCell ref="A905:M905"/>
    <mergeCell ref="N905:O905"/>
    <mergeCell ref="A906:M906"/>
    <mergeCell ref="N906:O906"/>
    <mergeCell ref="A897:O897"/>
    <mergeCell ref="A898:M898"/>
    <mergeCell ref="N898:O898"/>
    <mergeCell ref="A899:M899"/>
    <mergeCell ref="N899:O899"/>
    <mergeCell ref="A900:M900"/>
    <mergeCell ref="N900:O900"/>
    <mergeCell ref="A901:M901"/>
    <mergeCell ref="N901:O901"/>
    <mergeCell ref="A911:M911"/>
    <mergeCell ref="N911:O911"/>
    <mergeCell ref="A912:M912"/>
    <mergeCell ref="N912:O912"/>
    <mergeCell ref="A913:M913"/>
    <mergeCell ref="N913:O913"/>
    <mergeCell ref="A914:M914"/>
    <mergeCell ref="N914:O914"/>
    <mergeCell ref="A915:M915"/>
    <mergeCell ref="N915:O915"/>
    <mergeCell ref="A907:M907"/>
    <mergeCell ref="N907:O907"/>
    <mergeCell ref="F908:M908"/>
    <mergeCell ref="N908:O908"/>
    <mergeCell ref="A909:E909"/>
    <mergeCell ref="F909:M909"/>
    <mergeCell ref="N909:O909"/>
    <mergeCell ref="A910:O910"/>
    <mergeCell ref="A908:E908"/>
    <mergeCell ref="A920:G920"/>
    <mergeCell ref="H920:I920"/>
    <mergeCell ref="L920:M920"/>
    <mergeCell ref="N920:O920"/>
    <mergeCell ref="A921:G921"/>
    <mergeCell ref="H921:I921"/>
    <mergeCell ref="L921:M921"/>
    <mergeCell ref="N921:O921"/>
    <mergeCell ref="A922:G922"/>
    <mergeCell ref="H922:I922"/>
    <mergeCell ref="L922:M922"/>
    <mergeCell ref="N922:O922"/>
    <mergeCell ref="A916:M916"/>
    <mergeCell ref="N916:O916"/>
    <mergeCell ref="A917:M917"/>
    <mergeCell ref="N917:O917"/>
    <mergeCell ref="A918:O918"/>
    <mergeCell ref="A919:G919"/>
    <mergeCell ref="H919:I919"/>
    <mergeCell ref="L919:M919"/>
    <mergeCell ref="N919:O919"/>
    <mergeCell ref="A926:G926"/>
    <mergeCell ref="H926:I926"/>
    <mergeCell ref="L926:M926"/>
    <mergeCell ref="N926:O926"/>
    <mergeCell ref="A927:G927"/>
    <mergeCell ref="H927:I927"/>
    <mergeCell ref="L927:M927"/>
    <mergeCell ref="N927:O927"/>
    <mergeCell ref="A928:G928"/>
    <mergeCell ref="H928:I928"/>
    <mergeCell ref="L928:M928"/>
    <mergeCell ref="N928:O928"/>
    <mergeCell ref="A923:G923"/>
    <mergeCell ref="H923:I923"/>
    <mergeCell ref="L923:M923"/>
    <mergeCell ref="N923:O923"/>
    <mergeCell ref="A924:G924"/>
    <mergeCell ref="H924:I924"/>
    <mergeCell ref="L924:M924"/>
    <mergeCell ref="N924:O924"/>
    <mergeCell ref="A925:G925"/>
    <mergeCell ref="H925:I925"/>
    <mergeCell ref="L925:M925"/>
    <mergeCell ref="N925:O925"/>
    <mergeCell ref="A932:G932"/>
    <mergeCell ref="H932:I932"/>
    <mergeCell ref="L932:M932"/>
    <mergeCell ref="N932:O932"/>
    <mergeCell ref="A933:G933"/>
    <mergeCell ref="H933:I933"/>
    <mergeCell ref="L933:M933"/>
    <mergeCell ref="N933:O933"/>
    <mergeCell ref="A934:G934"/>
    <mergeCell ref="H934:I934"/>
    <mergeCell ref="L934:M934"/>
    <mergeCell ref="N934:O934"/>
    <mergeCell ref="A929:G929"/>
    <mergeCell ref="H929:I929"/>
    <mergeCell ref="L929:M929"/>
    <mergeCell ref="N929:O929"/>
    <mergeCell ref="A930:G930"/>
    <mergeCell ref="H930:I930"/>
    <mergeCell ref="L930:M930"/>
    <mergeCell ref="N930:O930"/>
    <mergeCell ref="A931:G931"/>
    <mergeCell ref="H931:I931"/>
    <mergeCell ref="L931:M931"/>
    <mergeCell ref="N931:O931"/>
    <mergeCell ref="A938:G938"/>
    <mergeCell ref="H938:I938"/>
    <mergeCell ref="L938:M938"/>
    <mergeCell ref="N938:O938"/>
    <mergeCell ref="A939:G939"/>
    <mergeCell ref="H939:I939"/>
    <mergeCell ref="L939:M939"/>
    <mergeCell ref="N939:O939"/>
    <mergeCell ref="A940:G940"/>
    <mergeCell ref="H940:I940"/>
    <mergeCell ref="L940:M940"/>
    <mergeCell ref="N940:O940"/>
    <mergeCell ref="A935:G935"/>
    <mergeCell ref="H935:I935"/>
    <mergeCell ref="L935:M935"/>
    <mergeCell ref="N935:O935"/>
    <mergeCell ref="A936:G936"/>
    <mergeCell ref="H936:I936"/>
    <mergeCell ref="L936:M936"/>
    <mergeCell ref="N936:O936"/>
    <mergeCell ref="A937:G937"/>
    <mergeCell ref="H937:I937"/>
    <mergeCell ref="L937:M937"/>
    <mergeCell ref="N937:O937"/>
    <mergeCell ref="A944:O944"/>
    <mergeCell ref="A945:M945"/>
    <mergeCell ref="N945:O945"/>
    <mergeCell ref="A946:M946"/>
    <mergeCell ref="N946:O946"/>
    <mergeCell ref="A947:M947"/>
    <mergeCell ref="N947:O947"/>
    <mergeCell ref="A948:M948"/>
    <mergeCell ref="N948:O948"/>
    <mergeCell ref="A941:G941"/>
    <mergeCell ref="H941:I941"/>
    <mergeCell ref="L941:M941"/>
    <mergeCell ref="N941:O941"/>
    <mergeCell ref="A942:G942"/>
    <mergeCell ref="H942:I942"/>
    <mergeCell ref="L942:M942"/>
    <mergeCell ref="N942:O942"/>
    <mergeCell ref="A943:M943"/>
    <mergeCell ref="N943:O943"/>
    <mergeCell ref="A954:M954"/>
    <mergeCell ref="N954:O954"/>
    <mergeCell ref="F955:M955"/>
    <mergeCell ref="N955:O955"/>
    <mergeCell ref="A956:E956"/>
    <mergeCell ref="F956:M956"/>
    <mergeCell ref="N956:O956"/>
    <mergeCell ref="A957:O957"/>
    <mergeCell ref="A949:M949"/>
    <mergeCell ref="N949:O949"/>
    <mergeCell ref="A950:M950"/>
    <mergeCell ref="N950:O950"/>
    <mergeCell ref="A951:M951"/>
    <mergeCell ref="N951:O951"/>
    <mergeCell ref="A952:M952"/>
    <mergeCell ref="N952:O952"/>
    <mergeCell ref="A953:M953"/>
    <mergeCell ref="N953:O953"/>
    <mergeCell ref="A955:E955"/>
    <mergeCell ref="A963:M963"/>
    <mergeCell ref="N963:O963"/>
    <mergeCell ref="A964:M964"/>
    <mergeCell ref="N964:O964"/>
    <mergeCell ref="A965:O965"/>
    <mergeCell ref="A966:G966"/>
    <mergeCell ref="H966:I966"/>
    <mergeCell ref="L966:M966"/>
    <mergeCell ref="N966:O966"/>
    <mergeCell ref="A958:M958"/>
    <mergeCell ref="N958:O958"/>
    <mergeCell ref="A959:M959"/>
    <mergeCell ref="N959:O959"/>
    <mergeCell ref="A960:M960"/>
    <mergeCell ref="N960:O960"/>
    <mergeCell ref="A961:M961"/>
    <mergeCell ref="N961:O961"/>
    <mergeCell ref="A962:M962"/>
    <mergeCell ref="N962:O962"/>
    <mergeCell ref="A970:G970"/>
    <mergeCell ref="H970:I970"/>
    <mergeCell ref="L970:M970"/>
    <mergeCell ref="N970:O970"/>
    <mergeCell ref="A971:G971"/>
    <mergeCell ref="H971:I971"/>
    <mergeCell ref="L971:M971"/>
    <mergeCell ref="N971:O971"/>
    <mergeCell ref="A972:G972"/>
    <mergeCell ref="H972:I972"/>
    <mergeCell ref="L972:M972"/>
    <mergeCell ref="N972:O972"/>
    <mergeCell ref="A967:G967"/>
    <mergeCell ref="H967:I967"/>
    <mergeCell ref="L967:M967"/>
    <mergeCell ref="N967:O967"/>
    <mergeCell ref="A968:G968"/>
    <mergeCell ref="H968:I968"/>
    <mergeCell ref="L968:M968"/>
    <mergeCell ref="N968:O968"/>
    <mergeCell ref="A969:G969"/>
    <mergeCell ref="H969:I969"/>
    <mergeCell ref="L969:M969"/>
    <mergeCell ref="N969:O969"/>
    <mergeCell ref="A976:G976"/>
    <mergeCell ref="H976:I976"/>
    <mergeCell ref="L976:M976"/>
    <mergeCell ref="N976:O976"/>
    <mergeCell ref="A977:G977"/>
    <mergeCell ref="H977:I977"/>
    <mergeCell ref="L977:M977"/>
    <mergeCell ref="N977:O977"/>
    <mergeCell ref="A978:G978"/>
    <mergeCell ref="H978:I978"/>
    <mergeCell ref="L978:M978"/>
    <mergeCell ref="N978:O978"/>
    <mergeCell ref="A973:G973"/>
    <mergeCell ref="H973:I973"/>
    <mergeCell ref="L973:M973"/>
    <mergeCell ref="N973:O973"/>
    <mergeCell ref="A974:G974"/>
    <mergeCell ref="H974:I974"/>
    <mergeCell ref="L974:M974"/>
    <mergeCell ref="N974:O974"/>
    <mergeCell ref="A975:G975"/>
    <mergeCell ref="H975:I975"/>
    <mergeCell ref="L975:M975"/>
    <mergeCell ref="N975:O975"/>
    <mergeCell ref="A982:G982"/>
    <mergeCell ref="H982:I982"/>
    <mergeCell ref="L982:M982"/>
    <mergeCell ref="N982:O982"/>
    <mergeCell ref="A983:G983"/>
    <mergeCell ref="H983:I983"/>
    <mergeCell ref="L983:M983"/>
    <mergeCell ref="N983:O983"/>
    <mergeCell ref="A984:G984"/>
    <mergeCell ref="H984:I984"/>
    <mergeCell ref="L984:M984"/>
    <mergeCell ref="N984:O984"/>
    <mergeCell ref="A979:G979"/>
    <mergeCell ref="H979:I979"/>
    <mergeCell ref="L979:M979"/>
    <mergeCell ref="N979:O979"/>
    <mergeCell ref="A980:G980"/>
    <mergeCell ref="H980:I980"/>
    <mergeCell ref="L980:M980"/>
    <mergeCell ref="N980:O980"/>
    <mergeCell ref="A981:G981"/>
    <mergeCell ref="H981:I981"/>
    <mergeCell ref="L981:M981"/>
    <mergeCell ref="N981:O981"/>
    <mergeCell ref="A988:G988"/>
    <mergeCell ref="H988:I988"/>
    <mergeCell ref="L988:M988"/>
    <mergeCell ref="N988:O988"/>
    <mergeCell ref="A989:G989"/>
    <mergeCell ref="H989:I989"/>
    <mergeCell ref="L989:M989"/>
    <mergeCell ref="N989:O989"/>
    <mergeCell ref="A990:M990"/>
    <mergeCell ref="N990:O990"/>
    <mergeCell ref="A985:G985"/>
    <mergeCell ref="H985:I985"/>
    <mergeCell ref="L985:M985"/>
    <mergeCell ref="N985:O985"/>
    <mergeCell ref="A986:G986"/>
    <mergeCell ref="H986:I986"/>
    <mergeCell ref="L986:M986"/>
    <mergeCell ref="N986:O986"/>
    <mergeCell ref="A987:G987"/>
    <mergeCell ref="H987:I987"/>
    <mergeCell ref="L987:M987"/>
    <mergeCell ref="N987:O987"/>
    <mergeCell ref="A1001:M1001"/>
    <mergeCell ref="N1001:O1001"/>
    <mergeCell ref="A996:M996"/>
    <mergeCell ref="N996:O996"/>
    <mergeCell ref="A997:M997"/>
    <mergeCell ref="N997:O997"/>
    <mergeCell ref="A998:M998"/>
    <mergeCell ref="N998:O998"/>
    <mergeCell ref="A999:M999"/>
    <mergeCell ref="N999:O999"/>
    <mergeCell ref="A1000:M1000"/>
    <mergeCell ref="N1000:O1000"/>
    <mergeCell ref="A991:O991"/>
    <mergeCell ref="A992:M992"/>
    <mergeCell ref="N992:O992"/>
    <mergeCell ref="A993:M993"/>
    <mergeCell ref="N993:O993"/>
    <mergeCell ref="A994:M994"/>
    <mergeCell ref="N994:O994"/>
    <mergeCell ref="A995:M995"/>
    <mergeCell ref="N995:O995"/>
  </mergeCells>
  <pageMargins left="0.7" right="0.7" top="0.75" bottom="0.75" header="0.3" footer="0.3"/>
  <pageSetup scale="64" fitToHeight="3" orientation="portrait" horizontalDpi="1200" verticalDpi="1200" r:id="rId1"/>
  <rowBreaks count="22" manualBreakCount="22">
    <brk id="27" max="14" man="1"/>
    <brk id="39" max="14" man="1"/>
    <brk id="86" max="14" man="1"/>
    <brk id="108" max="14" man="1"/>
    <brk id="155" max="14" man="1"/>
    <brk id="202" max="14" man="1"/>
    <brk id="249" max="14" man="1"/>
    <brk id="296" max="14" man="1"/>
    <brk id="343" max="14" man="1"/>
    <brk id="390" max="14" man="1"/>
    <brk id="437" max="14" man="1"/>
    <brk id="484" max="14" man="1"/>
    <brk id="531" max="14" man="1"/>
    <brk id="578" max="14" man="1"/>
    <brk id="625" max="14" man="1"/>
    <brk id="672" max="14" man="1"/>
    <brk id="719" max="14" man="1"/>
    <brk id="766" max="14" man="1"/>
    <brk id="813" max="14" man="1"/>
    <brk id="860" max="14" man="1"/>
    <brk id="907" max="14" man="1"/>
    <brk id="954"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F1872-8672-423E-BC24-BFE22740F7A9}">
  <sheetPr codeName="Sheet6"/>
  <dimension ref="A1:R1001"/>
  <sheetViews>
    <sheetView view="pageBreakPreview" zoomScale="154" zoomScaleNormal="100" zoomScaleSheetLayoutView="154" workbookViewId="0">
      <selection activeCell="C13" sqref="C13:O13"/>
    </sheetView>
  </sheetViews>
  <sheetFormatPr defaultColWidth="8.88671875" defaultRowHeight="13.2" x14ac:dyDescent="0.3"/>
  <cols>
    <col min="1" max="1" width="6.33203125" style="1" customWidth="1"/>
    <col min="2" max="6" width="3.5546875" style="1" customWidth="1"/>
    <col min="7" max="7" width="4.88671875" style="1" customWidth="1"/>
    <col min="8" max="8" width="5" style="1" customWidth="1"/>
    <col min="9" max="9" width="9.44140625" style="1" customWidth="1"/>
    <col min="10" max="10" width="13.88671875" style="1" customWidth="1"/>
    <col min="11" max="11" width="14.33203125" style="1" customWidth="1"/>
    <col min="12" max="12" width="10.44140625" style="1" customWidth="1"/>
    <col min="13" max="13" width="8" style="1" customWidth="1"/>
    <col min="14" max="14" width="2.33203125" style="1" customWidth="1"/>
    <col min="15" max="15" width="18.6640625" style="1" customWidth="1"/>
    <col min="16" max="16" width="0" style="1" hidden="1" customWidth="1"/>
    <col min="17" max="18" width="8.88671875" style="1" hidden="1" customWidth="1"/>
    <col min="19" max="19" width="8.88671875" style="1" customWidth="1"/>
    <col min="20" max="16384" width="8.88671875" style="1"/>
  </cols>
  <sheetData>
    <row r="1" spans="1:18" ht="24" customHeight="1" x14ac:dyDescent="0.3">
      <c r="M1" s="793" t="s">
        <v>3747</v>
      </c>
      <c r="N1" s="793"/>
      <c r="O1" s="793"/>
    </row>
    <row r="2" spans="1:18" ht="17.399999999999999" customHeight="1" x14ac:dyDescent="0.3">
      <c r="A2" s="784" t="s">
        <v>3772</v>
      </c>
      <c r="B2" s="619"/>
      <c r="C2" s="619"/>
      <c r="D2" s="619"/>
      <c r="E2" s="786" t="s">
        <v>3717</v>
      </c>
      <c r="F2" s="786"/>
      <c r="G2" s="786"/>
      <c r="H2" s="786"/>
      <c r="I2" s="786"/>
      <c r="J2" s="787"/>
      <c r="K2" s="639" t="s">
        <v>3718</v>
      </c>
      <c r="L2" s="640"/>
      <c r="M2" s="640"/>
      <c r="N2" s="641"/>
      <c r="O2" s="147" t="s">
        <v>3719</v>
      </c>
    </row>
    <row r="3" spans="1:18" ht="15.6" customHeight="1" x14ac:dyDescent="0.3">
      <c r="A3" s="698"/>
      <c r="B3" s="698"/>
      <c r="C3" s="698"/>
      <c r="D3" s="698"/>
      <c r="E3" s="788"/>
      <c r="F3" s="788"/>
      <c r="G3" s="788"/>
      <c r="H3" s="788"/>
      <c r="I3" s="788"/>
      <c r="J3" s="789"/>
      <c r="K3" s="767" t="str">
        <f>IF('Gross Rev Wrksht'!E10="","",'Gross Rev Wrksht'!E10)</f>
        <v/>
      </c>
      <c r="L3" s="768"/>
      <c r="M3" s="768"/>
      <c r="N3" s="769"/>
      <c r="O3" s="148"/>
      <c r="R3" s="1">
        <f>MAX(R6:R1000)</f>
        <v>4</v>
      </c>
    </row>
    <row r="4" spans="1:18" ht="16.2" customHeight="1" x14ac:dyDescent="0.3">
      <c r="A4" s="698"/>
      <c r="B4" s="698"/>
      <c r="C4" s="698"/>
      <c r="D4" s="698"/>
      <c r="E4" s="788"/>
      <c r="F4" s="788"/>
      <c r="G4" s="788"/>
      <c r="H4" s="788"/>
      <c r="I4" s="788"/>
      <c r="J4" s="789"/>
      <c r="K4" s="639" t="s">
        <v>3753</v>
      </c>
      <c r="L4" s="640"/>
      <c r="M4" s="639" t="s">
        <v>3754</v>
      </c>
      <c r="N4" s="640"/>
      <c r="O4" s="641"/>
    </row>
    <row r="5" spans="1:18" ht="13.95" customHeight="1" x14ac:dyDescent="0.3">
      <c r="A5" s="698"/>
      <c r="B5" s="698"/>
      <c r="C5" s="698"/>
      <c r="D5" s="698"/>
      <c r="E5" s="788"/>
      <c r="F5" s="788"/>
      <c r="G5" s="788"/>
      <c r="H5" s="788"/>
      <c r="I5" s="788"/>
      <c r="J5" s="789"/>
      <c r="K5" s="653" t="str">
        <f>IF('Gross Rev Wrksht'!E8="","",'Gross Rev Wrksht'!E8)</f>
        <v/>
      </c>
      <c r="L5" s="655"/>
      <c r="M5" s="653" t="str">
        <f>IF('Gross Rev Wrksht'!E9="","",'Gross Rev Wrksht'!E9)</f>
        <v/>
      </c>
      <c r="N5" s="654"/>
      <c r="O5" s="655"/>
    </row>
    <row r="6" spans="1:18" ht="21" customHeight="1" x14ac:dyDescent="0.3">
      <c r="A6" s="624" t="s">
        <v>3095</v>
      </c>
      <c r="B6" s="624"/>
      <c r="C6" s="624"/>
      <c r="D6" s="624"/>
      <c r="E6" s="624"/>
      <c r="F6" s="624"/>
      <c r="G6" s="624"/>
      <c r="H6" s="624"/>
      <c r="I6" s="624"/>
      <c r="J6" s="624"/>
      <c r="K6" s="624"/>
      <c r="L6" s="624"/>
      <c r="M6" s="624"/>
      <c r="N6" s="624"/>
      <c r="O6" s="624"/>
      <c r="Q6" s="1">
        <f>IF(AND(E7="",N7=""),"",IF(E7="X",2020,IF(N7="X",2021)))</f>
        <v>2021</v>
      </c>
    </row>
    <row r="7" spans="1:18" ht="25.2" customHeight="1" x14ac:dyDescent="0.3">
      <c r="A7" s="791" t="s">
        <v>3448</v>
      </c>
      <c r="B7" s="792"/>
      <c r="C7" s="792"/>
      <c r="D7" s="792"/>
      <c r="E7" s="792"/>
      <c r="L7" s="327">
        <v>2020</v>
      </c>
      <c r="M7" s="77" t="s">
        <v>3449</v>
      </c>
      <c r="N7" s="78" t="s">
        <v>3741</v>
      </c>
      <c r="O7" s="77">
        <v>2021</v>
      </c>
    </row>
    <row r="8" spans="1:18" ht="13.2" customHeight="1" x14ac:dyDescent="0.3">
      <c r="A8" s="624" t="s">
        <v>3096</v>
      </c>
      <c r="B8" s="624"/>
      <c r="C8" s="624"/>
      <c r="D8" s="624"/>
      <c r="E8" s="624"/>
      <c r="F8" s="624"/>
      <c r="G8" s="624"/>
      <c r="H8" s="624"/>
      <c r="I8" s="624"/>
      <c r="J8" s="624"/>
      <c r="K8" s="624"/>
      <c r="L8" s="624"/>
      <c r="M8" s="624"/>
      <c r="N8" s="624"/>
      <c r="O8" s="624"/>
    </row>
    <row r="9" spans="1:18" ht="12" customHeight="1" x14ac:dyDescent="0.3">
      <c r="A9" s="772" t="s">
        <v>3453</v>
      </c>
      <c r="B9" s="699"/>
      <c r="C9" s="699"/>
      <c r="D9" s="699"/>
      <c r="E9" s="699"/>
      <c r="F9" s="699"/>
      <c r="G9" s="698"/>
      <c r="H9" s="698"/>
      <c r="I9" s="698"/>
      <c r="J9" s="698"/>
      <c r="K9" s="698"/>
      <c r="L9" s="698"/>
      <c r="M9" s="698"/>
      <c r="N9" s="698"/>
      <c r="O9" s="667"/>
    </row>
    <row r="10" spans="1:18" ht="27.6" customHeight="1" x14ac:dyDescent="0.3">
      <c r="A10" s="334" t="str">
        <f>IF('521A_entry'!AD1="Yes","X","")</f>
        <v/>
      </c>
      <c r="B10" s="337" t="s">
        <v>3450</v>
      </c>
      <c r="C10" s="639" t="s">
        <v>3769</v>
      </c>
      <c r="D10" s="640"/>
      <c r="E10" s="640"/>
      <c r="F10" s="640"/>
      <c r="G10" s="640"/>
      <c r="H10" s="640"/>
      <c r="I10" s="640"/>
      <c r="J10" s="640"/>
      <c r="K10" s="640"/>
      <c r="L10" s="640"/>
      <c r="M10" s="640"/>
      <c r="N10" s="640"/>
      <c r="O10" s="641"/>
    </row>
    <row r="11" spans="1:18" ht="19.2" customHeight="1" x14ac:dyDescent="0.3">
      <c r="A11" s="331" t="str">
        <f>IF(A10="X","","X")</f>
        <v>X</v>
      </c>
      <c r="B11" s="338" t="s">
        <v>3451</v>
      </c>
      <c r="C11" s="767" t="s">
        <v>3452</v>
      </c>
      <c r="D11" s="768"/>
      <c r="E11" s="768"/>
      <c r="F11" s="768"/>
      <c r="G11" s="768"/>
      <c r="H11" s="768"/>
      <c r="I11" s="768"/>
      <c r="J11" s="768"/>
      <c r="K11" s="768"/>
      <c r="L11" s="768"/>
      <c r="M11" s="768"/>
      <c r="N11" s="768"/>
      <c r="O11" s="769"/>
    </row>
    <row r="12" spans="1:18" ht="20.399999999999999" customHeight="1" x14ac:dyDescent="0.3">
      <c r="A12" s="772" t="s">
        <v>3720</v>
      </c>
      <c r="B12" s="699"/>
      <c r="C12" s="699"/>
      <c r="D12" s="699"/>
      <c r="E12" s="699"/>
      <c r="F12" s="699"/>
      <c r="G12" s="698"/>
      <c r="H12" s="698"/>
      <c r="I12" s="698"/>
      <c r="J12" s="698"/>
      <c r="K12" s="698"/>
      <c r="L12" s="698"/>
      <c r="M12" s="698"/>
      <c r="N12" s="698"/>
      <c r="O12" s="667"/>
    </row>
    <row r="13" spans="1:18" ht="17.399999999999999" customHeight="1" x14ac:dyDescent="0.3">
      <c r="A13" s="334" t="str">
        <f>IF(OR(AND(TEXT(Q6,0)=LEFT('521A_entry'!AE2,4),'521A_entry'!AD2="Yes"),AND(TEXT(Q6,0)=RIGHT('521A_entry'!AE2,4),'521A_entry'!AD2="Yes")),"X","")</f>
        <v/>
      </c>
      <c r="B13" s="330" t="s">
        <v>3450</v>
      </c>
      <c r="C13" s="639" t="s">
        <v>3770</v>
      </c>
      <c r="D13" s="640"/>
      <c r="E13" s="640"/>
      <c r="F13" s="640"/>
      <c r="G13" s="640"/>
      <c r="H13" s="640"/>
      <c r="I13" s="640"/>
      <c r="J13" s="640"/>
      <c r="K13" s="640"/>
      <c r="L13" s="640"/>
      <c r="M13" s="640"/>
      <c r="N13" s="640"/>
      <c r="O13" s="641"/>
    </row>
    <row r="14" spans="1:18" ht="13.95" customHeight="1" x14ac:dyDescent="0.3">
      <c r="A14" s="331" t="str">
        <f>IF(A13="X","","X")</f>
        <v>X</v>
      </c>
      <c r="B14" s="333" t="s">
        <v>3451</v>
      </c>
      <c r="C14" s="767" t="s">
        <v>3454</v>
      </c>
      <c r="D14" s="768"/>
      <c r="E14" s="768"/>
      <c r="F14" s="768"/>
      <c r="G14" s="768"/>
      <c r="H14" s="768"/>
      <c r="I14" s="768"/>
      <c r="J14" s="768"/>
      <c r="K14" s="768"/>
      <c r="L14" s="768"/>
      <c r="M14" s="768"/>
      <c r="N14" s="768"/>
      <c r="O14" s="769"/>
    </row>
    <row r="15" spans="1:18" ht="21.6" customHeight="1" x14ac:dyDescent="0.3">
      <c r="A15" s="772" t="s">
        <v>3455</v>
      </c>
      <c r="B15" s="699"/>
      <c r="C15" s="699"/>
      <c r="D15" s="699"/>
      <c r="E15" s="699"/>
      <c r="F15" s="699"/>
      <c r="G15" s="698"/>
      <c r="H15" s="698"/>
      <c r="I15" s="698"/>
      <c r="J15" s="698"/>
      <c r="K15" s="698"/>
      <c r="L15" s="698"/>
      <c r="M15" s="698"/>
      <c r="N15" s="698"/>
      <c r="O15" s="667"/>
    </row>
    <row r="16" spans="1:18" ht="25.2" customHeight="1" x14ac:dyDescent="0.3">
      <c r="A16" s="334" t="str">
        <f>IF(OR(AND(TEXT(Q6,0)=TEXT(LEFT('521A_entry'!AE3,4),0),'521A_entry'!AD3="Yes"),AND(TEXT(Q6,0)=TEXT(RIGHT('521A_entry'!AE3,4),0),'521A_entry'!AD3="Yes")),"X","")</f>
        <v/>
      </c>
      <c r="B16" s="330" t="s">
        <v>3450</v>
      </c>
      <c r="C16" s="639" t="s">
        <v>3779</v>
      </c>
      <c r="D16" s="640"/>
      <c r="E16" s="640"/>
      <c r="F16" s="640"/>
      <c r="G16" s="640"/>
      <c r="H16" s="640"/>
      <c r="I16" s="640"/>
      <c r="J16" s="640"/>
      <c r="K16" s="640"/>
      <c r="L16" s="640"/>
      <c r="M16" s="640"/>
      <c r="N16" s="640"/>
      <c r="O16" s="641"/>
    </row>
    <row r="17" spans="1:15" ht="13.95" customHeight="1" x14ac:dyDescent="0.3">
      <c r="A17" s="331" t="str">
        <f>IF(A16="X","","X")</f>
        <v>X</v>
      </c>
      <c r="B17" s="333" t="s">
        <v>3451</v>
      </c>
      <c r="C17" s="767" t="s">
        <v>3456</v>
      </c>
      <c r="D17" s="768"/>
      <c r="E17" s="768"/>
      <c r="F17" s="768"/>
      <c r="G17" s="768"/>
      <c r="H17" s="768"/>
      <c r="I17" s="768"/>
      <c r="J17" s="768"/>
      <c r="K17" s="768"/>
      <c r="L17" s="768"/>
      <c r="M17" s="768"/>
      <c r="N17" s="768"/>
      <c r="O17" s="769"/>
    </row>
    <row r="18" spans="1:15" ht="16.95" customHeight="1" x14ac:dyDescent="0.3">
      <c r="A18" s="624" t="s">
        <v>3097</v>
      </c>
      <c r="B18" s="624"/>
      <c r="C18" s="624"/>
      <c r="D18" s="624"/>
      <c r="E18" s="624"/>
      <c r="F18" s="624"/>
      <c r="G18" s="624"/>
      <c r="H18" s="624"/>
      <c r="I18" s="624"/>
      <c r="J18" s="624"/>
      <c r="K18" s="624"/>
      <c r="L18" s="624"/>
      <c r="M18" s="624"/>
      <c r="N18" s="624"/>
      <c r="O18" s="624"/>
    </row>
    <row r="19" spans="1:15" ht="19.2" customHeight="1" x14ac:dyDescent="0.3">
      <c r="A19" s="773" t="s">
        <v>3721</v>
      </c>
      <c r="B19" s="774"/>
      <c r="C19" s="774"/>
      <c r="D19" s="774"/>
      <c r="E19" s="774"/>
      <c r="F19" s="774"/>
      <c r="G19" s="774"/>
      <c r="H19" s="774"/>
      <c r="I19" s="774"/>
      <c r="J19" s="774"/>
      <c r="K19" s="774"/>
      <c r="L19" s="774"/>
      <c r="M19" s="774"/>
      <c r="N19" s="774"/>
      <c r="O19" s="775"/>
    </row>
    <row r="20" spans="1:15" ht="34.200000000000003" customHeight="1" x14ac:dyDescent="0.3">
      <c r="A20" s="79">
        <v>9</v>
      </c>
      <c r="B20" s="776" t="s">
        <v>3722</v>
      </c>
      <c r="C20" s="776"/>
      <c r="D20" s="776"/>
      <c r="E20" s="776"/>
      <c r="F20" s="776"/>
      <c r="G20" s="776"/>
      <c r="H20" s="776"/>
      <c r="I20" s="776"/>
      <c r="J20" s="776"/>
      <c r="K20" s="776"/>
      <c r="L20" s="776"/>
      <c r="M20" s="777"/>
      <c r="N20" s="770" t="str">
        <f>IF('Gross Rev Wrksht'!AC19="","",'Gross Rev Wrksht'!AC19)</f>
        <v/>
      </c>
      <c r="O20" s="771"/>
    </row>
    <row r="21" spans="1:15" ht="57.6" customHeight="1" x14ac:dyDescent="0.3">
      <c r="A21" s="79">
        <v>10</v>
      </c>
      <c r="B21" s="776" t="s">
        <v>3771</v>
      </c>
      <c r="C21" s="776"/>
      <c r="D21" s="776"/>
      <c r="E21" s="776"/>
      <c r="F21" s="776"/>
      <c r="G21" s="776"/>
      <c r="H21" s="776"/>
      <c r="I21" s="776"/>
      <c r="J21" s="776"/>
      <c r="K21" s="776"/>
      <c r="L21" s="776"/>
      <c r="M21" s="777"/>
      <c r="N21" s="770" t="str">
        <f>IF('Gross Rev Wrksht'!AC20="","",'Gross Rev Wrksht'!AC20)</f>
        <v/>
      </c>
      <c r="O21" s="771"/>
    </row>
    <row r="22" spans="1:15" ht="36.6" customHeight="1" x14ac:dyDescent="0.3">
      <c r="A22" s="79">
        <v>11</v>
      </c>
      <c r="B22" s="776" t="s">
        <v>3723</v>
      </c>
      <c r="C22" s="776"/>
      <c r="D22" s="776"/>
      <c r="E22" s="776"/>
      <c r="F22" s="776"/>
      <c r="G22" s="776"/>
      <c r="H22" s="776"/>
      <c r="I22" s="776"/>
      <c r="J22" s="776"/>
      <c r="K22" s="776"/>
      <c r="L22" s="776"/>
      <c r="M22" s="777"/>
      <c r="N22" s="770" t="str">
        <f>IF('Gross Rev Wrksht'!AC21="","",'Gross Rev Wrksht'!AC21)</f>
        <v/>
      </c>
      <c r="O22" s="771"/>
    </row>
    <row r="23" spans="1:15" ht="24" customHeight="1" x14ac:dyDescent="0.3">
      <c r="A23" s="79">
        <v>12</v>
      </c>
      <c r="B23" s="776" t="s">
        <v>3724</v>
      </c>
      <c r="C23" s="776"/>
      <c r="D23" s="776"/>
      <c r="E23" s="776"/>
      <c r="F23" s="776"/>
      <c r="G23" s="776"/>
      <c r="H23" s="776"/>
      <c r="I23" s="776"/>
      <c r="J23" s="776"/>
      <c r="K23" s="776"/>
      <c r="L23" s="776"/>
      <c r="M23" s="777"/>
      <c r="N23" s="770" t="str">
        <f>IF('Gross Rev Wrksht'!AC22="","",'Gross Rev Wrksht'!AC22)</f>
        <v/>
      </c>
      <c r="O23" s="771"/>
    </row>
    <row r="24" spans="1:15" ht="32.4" customHeight="1" x14ac:dyDescent="0.3">
      <c r="A24" s="79">
        <v>13</v>
      </c>
      <c r="B24" s="776" t="s">
        <v>3725</v>
      </c>
      <c r="C24" s="776"/>
      <c r="D24" s="776"/>
      <c r="E24" s="776"/>
      <c r="F24" s="776"/>
      <c r="G24" s="776"/>
      <c r="H24" s="776"/>
      <c r="I24" s="776"/>
      <c r="J24" s="776"/>
      <c r="K24" s="776"/>
      <c r="L24" s="776"/>
      <c r="M24" s="777"/>
      <c r="N24" s="770" t="str">
        <f>IF('Gross Rev Wrksht'!AC23="","",'Gross Rev Wrksht'!AC23)</f>
        <v/>
      </c>
      <c r="O24" s="771"/>
    </row>
    <row r="25" spans="1:15" ht="48" customHeight="1" x14ac:dyDescent="0.3">
      <c r="A25" s="79">
        <v>14</v>
      </c>
      <c r="B25" s="776" t="s">
        <v>3726</v>
      </c>
      <c r="C25" s="776"/>
      <c r="D25" s="776"/>
      <c r="E25" s="776"/>
      <c r="F25" s="776"/>
      <c r="G25" s="776"/>
      <c r="H25" s="776"/>
      <c r="I25" s="776"/>
      <c r="J25" s="776"/>
      <c r="K25" s="776"/>
      <c r="L25" s="776"/>
      <c r="M25" s="777"/>
      <c r="N25" s="770" t="str">
        <f>IF('Gross Rev Wrksht'!AC24="","",'Gross Rev Wrksht'!AC24)</f>
        <v/>
      </c>
      <c r="O25" s="771"/>
    </row>
    <row r="26" spans="1:15" ht="35.4" customHeight="1" x14ac:dyDescent="0.3">
      <c r="A26" s="79">
        <v>15</v>
      </c>
      <c r="B26" s="776" t="s">
        <v>3727</v>
      </c>
      <c r="C26" s="776"/>
      <c r="D26" s="776"/>
      <c r="E26" s="776"/>
      <c r="F26" s="776"/>
      <c r="G26" s="776"/>
      <c r="H26" s="776"/>
      <c r="I26" s="776"/>
      <c r="J26" s="776"/>
      <c r="K26" s="776"/>
      <c r="L26" s="776"/>
      <c r="M26" s="777"/>
      <c r="N26" s="770" t="str">
        <f>IF('Gross Rev Wrksht'!AC25="","",'Gross Rev Wrksht'!AC25)</f>
        <v/>
      </c>
      <c r="O26" s="771"/>
    </row>
    <row r="27" spans="1:15" ht="13.95" customHeight="1" x14ac:dyDescent="0.25">
      <c r="A27" s="251">
        <v>16</v>
      </c>
      <c r="B27" s="729" t="s">
        <v>3704</v>
      </c>
      <c r="C27" s="729"/>
      <c r="D27" s="729"/>
      <c r="E27" s="729"/>
      <c r="F27" s="729"/>
      <c r="G27" s="729"/>
      <c r="H27" s="729"/>
      <c r="I27" s="729"/>
      <c r="J27" s="729"/>
      <c r="K27" s="729"/>
      <c r="L27" s="729"/>
      <c r="M27" s="730"/>
      <c r="N27" s="731" t="str">
        <f>IF(AND(N20="",N21="",N22="",N23="",N24="",N25="",N26=""),"",SUM(N20:O26))</f>
        <v/>
      </c>
      <c r="O27" s="736"/>
    </row>
    <row r="28" spans="1:15" ht="13.95" customHeight="1" x14ac:dyDescent="0.25">
      <c r="A28" s="759" t="s">
        <v>3773</v>
      </c>
      <c r="B28" s="760"/>
      <c r="C28" s="760"/>
      <c r="D28" s="760"/>
      <c r="E28" s="761"/>
      <c r="F28" s="749" t="s">
        <v>3732</v>
      </c>
      <c r="G28" s="750"/>
      <c r="H28" s="750"/>
      <c r="I28" s="750"/>
      <c r="J28" s="750"/>
      <c r="K28" s="750"/>
      <c r="L28" s="750"/>
      <c r="M28" s="751"/>
      <c r="N28" s="752" t="s">
        <v>3719</v>
      </c>
      <c r="O28" s="753"/>
    </row>
    <row r="29" spans="1:15" ht="13.95" customHeight="1" x14ac:dyDescent="0.25">
      <c r="A29" s="754" t="str">
        <f>"Page 2 of "&amp;$R$3</f>
        <v>Page 2 of 4</v>
      </c>
      <c r="B29" s="755"/>
      <c r="C29" s="755"/>
      <c r="D29" s="755"/>
      <c r="E29" s="756"/>
      <c r="F29" s="754" t="str">
        <f>IF(K3="","",K3)</f>
        <v/>
      </c>
      <c r="G29" s="755"/>
      <c r="H29" s="755"/>
      <c r="I29" s="755"/>
      <c r="J29" s="755"/>
      <c r="K29" s="755"/>
      <c r="L29" s="755"/>
      <c r="M29" s="756"/>
      <c r="N29" s="757"/>
      <c r="O29" s="758"/>
    </row>
    <row r="30" spans="1:15" ht="22.95" customHeight="1" x14ac:dyDescent="0.3">
      <c r="A30" s="624" t="s">
        <v>3098</v>
      </c>
      <c r="B30" s="624"/>
      <c r="C30" s="624"/>
      <c r="D30" s="624"/>
      <c r="E30" s="624"/>
      <c r="F30" s="624"/>
      <c r="G30" s="624"/>
      <c r="H30" s="624"/>
      <c r="I30" s="624"/>
      <c r="J30" s="624"/>
      <c r="K30" s="624"/>
      <c r="L30" s="624"/>
      <c r="M30" s="624"/>
      <c r="N30" s="624"/>
      <c r="O30" s="624"/>
    </row>
    <row r="31" spans="1:15" ht="25.95" customHeight="1" x14ac:dyDescent="0.3">
      <c r="A31" s="773" t="s">
        <v>3728</v>
      </c>
      <c r="B31" s="774"/>
      <c r="C31" s="774"/>
      <c r="D31" s="774"/>
      <c r="E31" s="774"/>
      <c r="F31" s="774"/>
      <c r="G31" s="774"/>
      <c r="H31" s="774"/>
      <c r="I31" s="774"/>
      <c r="J31" s="774"/>
      <c r="K31" s="774"/>
      <c r="L31" s="774"/>
      <c r="M31" s="774"/>
      <c r="N31" s="774"/>
      <c r="O31" s="775"/>
    </row>
    <row r="32" spans="1:15" ht="36" customHeight="1" x14ac:dyDescent="0.3">
      <c r="A32" s="79">
        <v>17</v>
      </c>
      <c r="B32" s="776" t="s">
        <v>3722</v>
      </c>
      <c r="C32" s="776"/>
      <c r="D32" s="776"/>
      <c r="E32" s="776"/>
      <c r="F32" s="776"/>
      <c r="G32" s="776"/>
      <c r="H32" s="776"/>
      <c r="I32" s="776"/>
      <c r="J32" s="776"/>
      <c r="K32" s="776"/>
      <c r="L32" s="776"/>
      <c r="M32" s="777"/>
      <c r="N32" s="770" t="str">
        <f>IF('Gross Rev Wrksht'!AG19="","",'Gross Rev Wrksht'!AG19)</f>
        <v/>
      </c>
      <c r="O32" s="771"/>
    </row>
    <row r="33" spans="1:18" ht="63.6" customHeight="1" x14ac:dyDescent="0.3">
      <c r="A33" s="79">
        <v>18</v>
      </c>
      <c r="B33" s="776" t="s">
        <v>3778</v>
      </c>
      <c r="C33" s="776"/>
      <c r="D33" s="776"/>
      <c r="E33" s="776"/>
      <c r="F33" s="776"/>
      <c r="G33" s="776"/>
      <c r="H33" s="776"/>
      <c r="I33" s="776"/>
      <c r="J33" s="776"/>
      <c r="K33" s="776"/>
      <c r="L33" s="776"/>
      <c r="M33" s="777"/>
      <c r="N33" s="770" t="str">
        <f>IF('Gross Rev Wrksht'!AG20="","",'Gross Rev Wrksht'!AG20)</f>
        <v/>
      </c>
      <c r="O33" s="771"/>
    </row>
    <row r="34" spans="1:18" ht="39.6" customHeight="1" x14ac:dyDescent="0.3">
      <c r="A34" s="79">
        <v>19</v>
      </c>
      <c r="B34" s="776" t="s">
        <v>3729</v>
      </c>
      <c r="C34" s="776"/>
      <c r="D34" s="776"/>
      <c r="E34" s="776"/>
      <c r="F34" s="776"/>
      <c r="G34" s="776"/>
      <c r="H34" s="776"/>
      <c r="I34" s="776"/>
      <c r="J34" s="776"/>
      <c r="K34" s="776"/>
      <c r="L34" s="776"/>
      <c r="M34" s="777"/>
      <c r="N34" s="770" t="str">
        <f>IF('Gross Rev Wrksht'!AG21="","",'Gross Rev Wrksht'!AG21)</f>
        <v/>
      </c>
      <c r="O34" s="771"/>
    </row>
    <row r="35" spans="1:18" ht="53.4" customHeight="1" x14ac:dyDescent="0.3">
      <c r="A35" s="79">
        <v>20</v>
      </c>
      <c r="B35" s="778" t="s">
        <v>3730</v>
      </c>
      <c r="C35" s="778"/>
      <c r="D35" s="778"/>
      <c r="E35" s="778"/>
      <c r="F35" s="778"/>
      <c r="G35" s="778"/>
      <c r="H35" s="778"/>
      <c r="I35" s="778"/>
      <c r="J35" s="778"/>
      <c r="K35" s="778"/>
      <c r="L35" s="778"/>
      <c r="M35" s="779"/>
      <c r="N35" s="770" t="str">
        <f>IF('Gross Rev Wrksht'!AG22="","",'Gross Rev Wrksht'!AG22)</f>
        <v/>
      </c>
      <c r="O35" s="771"/>
    </row>
    <row r="36" spans="1:18" ht="36" customHeight="1" x14ac:dyDescent="0.3">
      <c r="A36" s="79">
        <v>21</v>
      </c>
      <c r="B36" s="778" t="s">
        <v>3725</v>
      </c>
      <c r="C36" s="778"/>
      <c r="D36" s="778"/>
      <c r="E36" s="778"/>
      <c r="F36" s="778"/>
      <c r="G36" s="778"/>
      <c r="H36" s="778"/>
      <c r="I36" s="778"/>
      <c r="J36" s="778"/>
      <c r="K36" s="778"/>
      <c r="L36" s="778"/>
      <c r="M36" s="779"/>
      <c r="N36" s="770" t="str">
        <f>IF('Gross Rev Wrksht'!AG23="","",'Gross Rev Wrksht'!AG23)</f>
        <v/>
      </c>
      <c r="O36" s="771"/>
    </row>
    <row r="37" spans="1:18" ht="50.4" customHeight="1" x14ac:dyDescent="0.3">
      <c r="A37" s="79">
        <v>22</v>
      </c>
      <c r="B37" s="776" t="s">
        <v>3731</v>
      </c>
      <c r="C37" s="776"/>
      <c r="D37" s="776"/>
      <c r="E37" s="776"/>
      <c r="F37" s="776"/>
      <c r="G37" s="776"/>
      <c r="H37" s="776"/>
      <c r="I37" s="776"/>
      <c r="J37" s="776"/>
      <c r="K37" s="776"/>
      <c r="L37" s="776"/>
      <c r="M37" s="777"/>
      <c r="N37" s="770" t="str">
        <f>IF('Gross Rev Wrksht'!AG24="","",'Gross Rev Wrksht'!AG24)</f>
        <v/>
      </c>
      <c r="O37" s="771"/>
    </row>
    <row r="38" spans="1:18" ht="40.200000000000003" customHeight="1" x14ac:dyDescent="0.3">
      <c r="A38" s="79">
        <v>23</v>
      </c>
      <c r="B38" s="776" t="s">
        <v>3727</v>
      </c>
      <c r="C38" s="776"/>
      <c r="D38" s="776"/>
      <c r="E38" s="776"/>
      <c r="F38" s="776"/>
      <c r="G38" s="776"/>
      <c r="H38" s="776"/>
      <c r="I38" s="776"/>
      <c r="J38" s="776"/>
      <c r="K38" s="776"/>
      <c r="L38" s="776"/>
      <c r="M38" s="777"/>
      <c r="N38" s="770" t="str">
        <f>IF('Gross Rev Wrksht'!AG25="","",'Gross Rev Wrksht'!AG25)</f>
        <v/>
      </c>
      <c r="O38" s="771"/>
      <c r="R38" s="1">
        <v>4</v>
      </c>
    </row>
    <row r="39" spans="1:18" ht="13.95" customHeight="1" x14ac:dyDescent="0.25">
      <c r="A39" s="325">
        <v>24</v>
      </c>
      <c r="B39" s="619" t="s">
        <v>3703</v>
      </c>
      <c r="C39" s="619"/>
      <c r="D39" s="619"/>
      <c r="E39" s="619"/>
      <c r="F39" s="619"/>
      <c r="G39" s="619"/>
      <c r="H39" s="619"/>
      <c r="I39" s="619"/>
      <c r="J39" s="619"/>
      <c r="K39" s="619"/>
      <c r="L39" s="619"/>
      <c r="M39" s="620"/>
      <c r="N39" s="731" t="str">
        <f>IF(AND(N32="",N33="",N34="",N35="",N36="",N37="",N38=""),"",SUM(N32:O38))</f>
        <v/>
      </c>
      <c r="O39" s="736"/>
    </row>
    <row r="40" spans="1:18" ht="13.95" customHeight="1" x14ac:dyDescent="0.25">
      <c r="A40" s="759" t="s">
        <v>3748</v>
      </c>
      <c r="B40" s="760"/>
      <c r="C40" s="760"/>
      <c r="D40" s="760"/>
      <c r="E40" s="761"/>
      <c r="F40" s="749" t="s">
        <v>3732</v>
      </c>
      <c r="G40" s="750"/>
      <c r="H40" s="750"/>
      <c r="I40" s="750"/>
      <c r="J40" s="750"/>
      <c r="K40" s="750"/>
      <c r="L40" s="750"/>
      <c r="M40" s="751"/>
      <c r="N40" s="752" t="s">
        <v>3719</v>
      </c>
      <c r="O40" s="753"/>
    </row>
    <row r="41" spans="1:18" ht="13.95" customHeight="1" x14ac:dyDescent="0.25">
      <c r="A41" s="754" t="str">
        <f>"Page 3 of "&amp;$R$3</f>
        <v>Page 3 of 4</v>
      </c>
      <c r="B41" s="755"/>
      <c r="C41" s="755"/>
      <c r="D41" s="755"/>
      <c r="E41" s="756"/>
      <c r="F41" s="754" t="str">
        <f>IF(K3="","",K3)</f>
        <v/>
      </c>
      <c r="G41" s="755"/>
      <c r="H41" s="755"/>
      <c r="I41" s="755"/>
      <c r="J41" s="755"/>
      <c r="K41" s="755"/>
      <c r="L41" s="755"/>
      <c r="M41" s="756"/>
      <c r="N41" s="757"/>
      <c r="O41" s="758"/>
    </row>
    <row r="42" spans="1:18" ht="13.2" customHeight="1" x14ac:dyDescent="0.3">
      <c r="A42" s="737" t="s">
        <v>3768</v>
      </c>
      <c r="B42" s="737"/>
      <c r="C42" s="737"/>
      <c r="D42" s="737"/>
      <c r="E42" s="737"/>
      <c r="F42" s="737"/>
      <c r="G42" s="624"/>
      <c r="H42" s="624"/>
      <c r="I42" s="624"/>
      <c r="J42" s="624"/>
      <c r="K42" s="624"/>
      <c r="L42" s="624"/>
      <c r="M42" s="624"/>
      <c r="N42" s="624"/>
      <c r="O42" s="624"/>
    </row>
    <row r="43" spans="1:18" ht="13.95" customHeight="1" x14ac:dyDescent="0.3">
      <c r="A43" s="738" t="s">
        <v>3733</v>
      </c>
      <c r="B43" s="739"/>
      <c r="C43" s="739"/>
      <c r="D43" s="739"/>
      <c r="E43" s="739"/>
      <c r="F43" s="739"/>
      <c r="G43" s="739"/>
      <c r="H43" s="739"/>
      <c r="I43" s="739"/>
      <c r="J43" s="739"/>
      <c r="K43" s="739"/>
      <c r="L43" s="739"/>
      <c r="M43" s="740"/>
      <c r="N43" s="738" t="s">
        <v>3734</v>
      </c>
      <c r="O43" s="740"/>
    </row>
    <row r="44" spans="1:18" ht="13.2" customHeight="1" x14ac:dyDescent="0.25">
      <c r="A44" s="733" t="str">
        <f>IF(OR('521A_entry'!L258="",'521A_entry'!L258=0),"",'521A_entry'!L258)</f>
        <v/>
      </c>
      <c r="B44" s="734"/>
      <c r="C44" s="734"/>
      <c r="D44" s="734"/>
      <c r="E44" s="734"/>
      <c r="F44" s="734"/>
      <c r="G44" s="734"/>
      <c r="H44" s="734"/>
      <c r="I44" s="734"/>
      <c r="J44" s="734"/>
      <c r="K44" s="734"/>
      <c r="L44" s="734"/>
      <c r="M44" s="735"/>
      <c r="N44" s="731" t="str">
        <f>IF(OR('521A_entry'!M258="",'521A_entry'!M258=0),"",'521A_entry'!M258)</f>
        <v/>
      </c>
      <c r="O44" s="736"/>
    </row>
    <row r="45" spans="1:18" ht="13.95" customHeight="1" x14ac:dyDescent="0.25">
      <c r="A45" s="733" t="str">
        <f>IF(OR('521A_entry'!L259="",'521A_entry'!L259=0),"",'521A_entry'!L259)</f>
        <v/>
      </c>
      <c r="B45" s="734"/>
      <c r="C45" s="734"/>
      <c r="D45" s="734"/>
      <c r="E45" s="734"/>
      <c r="F45" s="734"/>
      <c r="G45" s="734"/>
      <c r="H45" s="734"/>
      <c r="I45" s="734"/>
      <c r="J45" s="734"/>
      <c r="K45" s="734"/>
      <c r="L45" s="734"/>
      <c r="M45" s="735"/>
      <c r="N45" s="731" t="str">
        <f>IF(OR('521A_entry'!M259="",'521A_entry'!M259=0),"",'521A_entry'!M259)</f>
        <v/>
      </c>
      <c r="O45" s="736"/>
    </row>
    <row r="46" spans="1:18" ht="13.2" customHeight="1" x14ac:dyDescent="0.25">
      <c r="A46" s="733" t="str">
        <f>IF(OR('521A_entry'!L260="",'521A_entry'!L260=0),"",'521A_entry'!L260)</f>
        <v/>
      </c>
      <c r="B46" s="734"/>
      <c r="C46" s="734"/>
      <c r="D46" s="734"/>
      <c r="E46" s="734"/>
      <c r="F46" s="734"/>
      <c r="G46" s="734"/>
      <c r="H46" s="734"/>
      <c r="I46" s="734"/>
      <c r="J46" s="734"/>
      <c r="K46" s="734"/>
      <c r="L46" s="734"/>
      <c r="M46" s="735"/>
      <c r="N46" s="731" t="str">
        <f>IF(OR('521A_entry'!M260="",'521A_entry'!M260=0),"",'521A_entry'!M260)</f>
        <v/>
      </c>
      <c r="O46" s="736"/>
    </row>
    <row r="47" spans="1:18" ht="13.95" customHeight="1" x14ac:dyDescent="0.25">
      <c r="A47" s="733" t="str">
        <f>IF(OR('521A_entry'!L261="",'521A_entry'!L261=0),"",'521A_entry'!L261)</f>
        <v/>
      </c>
      <c r="B47" s="734"/>
      <c r="C47" s="734"/>
      <c r="D47" s="734"/>
      <c r="E47" s="734"/>
      <c r="F47" s="734"/>
      <c r="G47" s="734"/>
      <c r="H47" s="734"/>
      <c r="I47" s="734"/>
      <c r="J47" s="734"/>
      <c r="K47" s="734"/>
      <c r="L47" s="734"/>
      <c r="M47" s="735"/>
      <c r="N47" s="731" t="str">
        <f>IF(OR('521A_entry'!M261="",'521A_entry'!M261=0),"",'521A_entry'!M261)</f>
        <v/>
      </c>
      <c r="O47" s="736"/>
    </row>
    <row r="48" spans="1:18" ht="13.2" customHeight="1" x14ac:dyDescent="0.25">
      <c r="A48" s="733" t="str">
        <f>IF(OR('521A_entry'!L262="",'521A_entry'!L262=0),"",'521A_entry'!L262)</f>
        <v/>
      </c>
      <c r="B48" s="734"/>
      <c r="C48" s="734"/>
      <c r="D48" s="734"/>
      <c r="E48" s="734"/>
      <c r="F48" s="734"/>
      <c r="G48" s="734"/>
      <c r="H48" s="734"/>
      <c r="I48" s="734"/>
      <c r="J48" s="734"/>
      <c r="K48" s="734"/>
      <c r="L48" s="734"/>
      <c r="M48" s="735"/>
      <c r="N48" s="731" t="str">
        <f>IF(OR('521A_entry'!M262="",'521A_entry'!M262=0),"",'521A_entry'!M262)</f>
        <v/>
      </c>
      <c r="O48" s="736"/>
    </row>
    <row r="49" spans="1:15" ht="13.95" customHeight="1" x14ac:dyDescent="0.25">
      <c r="A49" s="745" t="s">
        <v>3735</v>
      </c>
      <c r="B49" s="729"/>
      <c r="C49" s="729"/>
      <c r="D49" s="729"/>
      <c r="E49" s="729"/>
      <c r="F49" s="729"/>
      <c r="G49" s="729"/>
      <c r="H49" s="729"/>
      <c r="I49" s="729"/>
      <c r="J49" s="729"/>
      <c r="K49" s="729"/>
      <c r="L49" s="729"/>
      <c r="M49" s="730"/>
      <c r="N49" s="731">
        <f>IF($Q$6='521A_entry'!$A$146,'521A_entry'!M251,IF($Q$6='521A_entry'!$A$255,'521A_entry'!M360,""))</f>
        <v>0</v>
      </c>
      <c r="O49" s="732"/>
    </row>
    <row r="50" spans="1:15" ht="22.2" customHeight="1" x14ac:dyDescent="0.3">
      <c r="A50" s="737" t="s">
        <v>3757</v>
      </c>
      <c r="B50" s="737"/>
      <c r="C50" s="737"/>
      <c r="D50" s="737"/>
      <c r="E50" s="737"/>
      <c r="F50" s="737"/>
      <c r="G50" s="624"/>
      <c r="H50" s="624"/>
      <c r="I50" s="624"/>
      <c r="J50" s="624"/>
      <c r="K50" s="624"/>
      <c r="L50" s="624"/>
      <c r="M50" s="624"/>
      <c r="N50" s="624"/>
      <c r="O50" s="624"/>
    </row>
    <row r="51" spans="1:15" ht="25.95" customHeight="1" x14ac:dyDescent="0.3">
      <c r="A51" s="738" t="s">
        <v>3736</v>
      </c>
      <c r="B51" s="746"/>
      <c r="C51" s="746"/>
      <c r="D51" s="746"/>
      <c r="E51" s="746"/>
      <c r="F51" s="746"/>
      <c r="G51" s="730"/>
      <c r="H51" s="747" t="s">
        <v>3099</v>
      </c>
      <c r="I51" s="748"/>
      <c r="J51" s="326" t="s">
        <v>3737</v>
      </c>
      <c r="K51" s="35" t="s">
        <v>3100</v>
      </c>
      <c r="L51" s="728" t="s">
        <v>3101</v>
      </c>
      <c r="M51" s="730"/>
      <c r="N51" s="738" t="s">
        <v>3738</v>
      </c>
      <c r="O51" s="730"/>
    </row>
    <row r="52" spans="1:15" ht="13.2" customHeight="1" x14ac:dyDescent="0.25">
      <c r="A52" s="733" t="str">
        <f>IF(OR('521A_entry'!C258="",'521A_entry'!C258=0),"",'521A_entry'!C258)</f>
        <v/>
      </c>
      <c r="B52" s="734"/>
      <c r="C52" s="734"/>
      <c r="D52" s="734"/>
      <c r="E52" s="734"/>
      <c r="F52" s="734"/>
      <c r="G52" s="735"/>
      <c r="H52" s="741" t="str">
        <f>IF(OR('521A_entry'!D258="",'521A_entry'!D258=0),"",'521A_entry'!D258)</f>
        <v/>
      </c>
      <c r="I52" s="742"/>
      <c r="J52" s="324" t="str">
        <f>IF(OR('521A_entry'!E258="",'521A_entry'!E258=0),"",'521A_entry'!E258)</f>
        <v/>
      </c>
      <c r="K52" s="145" t="str">
        <f>IF(OR('521A_entry'!F258="",'521A_entry'!F258=0),"",'521A_entry'!F258)</f>
        <v/>
      </c>
      <c r="L52" s="743" t="str">
        <f>IF(OR('521A_entry'!G258="",'521A_entry'!G258=0),"",'521A_entry'!G258)</f>
        <v/>
      </c>
      <c r="M52" s="744"/>
      <c r="N52" s="731" t="str">
        <f>IF(OR('521A_entry'!H258="",'521A_entry'!H258=0),"",'521A_entry'!H258)</f>
        <v/>
      </c>
      <c r="O52" s="736"/>
    </row>
    <row r="53" spans="1:15" ht="13.95" customHeight="1" x14ac:dyDescent="0.25">
      <c r="A53" s="733" t="str">
        <f>IF(OR('521A_entry'!C259="",'521A_entry'!C259=0),"",'521A_entry'!C259)</f>
        <v/>
      </c>
      <c r="B53" s="734"/>
      <c r="C53" s="734"/>
      <c r="D53" s="734"/>
      <c r="E53" s="734"/>
      <c r="F53" s="734"/>
      <c r="G53" s="735"/>
      <c r="H53" s="741" t="str">
        <f>IF(OR('521A_entry'!D259="",'521A_entry'!D259=0),"",'521A_entry'!D259)</f>
        <v/>
      </c>
      <c r="I53" s="742"/>
      <c r="J53" s="324" t="str">
        <f>IF(OR('521A_entry'!E259="",'521A_entry'!E259=0),"",'521A_entry'!E259)</f>
        <v/>
      </c>
      <c r="K53" s="145" t="str">
        <f>IF(OR('521A_entry'!F259="",'521A_entry'!F259=0),"",'521A_entry'!F259)</f>
        <v/>
      </c>
      <c r="L53" s="743" t="str">
        <f>IF(OR('521A_entry'!G259="",'521A_entry'!G259=0),"",'521A_entry'!G259)</f>
        <v/>
      </c>
      <c r="M53" s="744"/>
      <c r="N53" s="731" t="str">
        <f>IF(OR('521A_entry'!H259="",'521A_entry'!H259=0),"",'521A_entry'!H259)</f>
        <v/>
      </c>
      <c r="O53" s="736"/>
    </row>
    <row r="54" spans="1:15" ht="13.2" customHeight="1" x14ac:dyDescent="0.25">
      <c r="A54" s="733" t="str">
        <f>IF(OR('521A_entry'!C260="",'521A_entry'!C260=0),"",'521A_entry'!C260)</f>
        <v/>
      </c>
      <c r="B54" s="734"/>
      <c r="C54" s="734"/>
      <c r="D54" s="734"/>
      <c r="E54" s="734"/>
      <c r="F54" s="734"/>
      <c r="G54" s="735"/>
      <c r="H54" s="741" t="str">
        <f>IF(OR('521A_entry'!D260="",'521A_entry'!D260=0),"",'521A_entry'!D260)</f>
        <v/>
      </c>
      <c r="I54" s="742"/>
      <c r="J54" s="324" t="str">
        <f>IF(OR('521A_entry'!E260="",'521A_entry'!E260=0),"",'521A_entry'!E260)</f>
        <v/>
      </c>
      <c r="K54" s="145" t="str">
        <f>IF(OR('521A_entry'!F260="",'521A_entry'!F260=0),"",'521A_entry'!F260)</f>
        <v/>
      </c>
      <c r="L54" s="743" t="str">
        <f>IF(OR('521A_entry'!G260="",'521A_entry'!G260=0),"",'521A_entry'!G260)</f>
        <v/>
      </c>
      <c r="M54" s="744"/>
      <c r="N54" s="731" t="str">
        <f>IF(OR('521A_entry'!H260="",'521A_entry'!H260=0),"",'521A_entry'!H260)</f>
        <v/>
      </c>
      <c r="O54" s="736"/>
    </row>
    <row r="55" spans="1:15" ht="13.95" customHeight="1" x14ac:dyDescent="0.25">
      <c r="A55" s="733" t="str">
        <f>IF(OR('521A_entry'!C261="",'521A_entry'!C261=0),"",'521A_entry'!C261)</f>
        <v/>
      </c>
      <c r="B55" s="734"/>
      <c r="C55" s="734"/>
      <c r="D55" s="734"/>
      <c r="E55" s="734"/>
      <c r="F55" s="734"/>
      <c r="G55" s="735"/>
      <c r="H55" s="741" t="str">
        <f>IF(OR('521A_entry'!D261="",'521A_entry'!D261=0),"",'521A_entry'!D261)</f>
        <v/>
      </c>
      <c r="I55" s="742"/>
      <c r="J55" s="324" t="str">
        <f>IF(OR('521A_entry'!E261="",'521A_entry'!E261=0),"",'521A_entry'!E261)</f>
        <v/>
      </c>
      <c r="K55" s="145" t="str">
        <f>IF(OR('521A_entry'!F261="",'521A_entry'!F261=0),"",'521A_entry'!F261)</f>
        <v/>
      </c>
      <c r="L55" s="743" t="str">
        <f>IF(OR('521A_entry'!G261="",'521A_entry'!G261=0),"",'521A_entry'!G261)</f>
        <v/>
      </c>
      <c r="M55" s="744"/>
      <c r="N55" s="731" t="str">
        <f>IF(OR('521A_entry'!H261="",'521A_entry'!H261=0),"",'521A_entry'!H261)</f>
        <v/>
      </c>
      <c r="O55" s="736"/>
    </row>
    <row r="56" spans="1:15" ht="13.2" customHeight="1" x14ac:dyDescent="0.25">
      <c r="A56" s="733" t="str">
        <f>IF(OR('521A_entry'!C262="",'521A_entry'!C262=0),"",'521A_entry'!C262)</f>
        <v/>
      </c>
      <c r="B56" s="734"/>
      <c r="C56" s="734"/>
      <c r="D56" s="734"/>
      <c r="E56" s="734"/>
      <c r="F56" s="734"/>
      <c r="G56" s="735"/>
      <c r="H56" s="741" t="str">
        <f>IF(OR('521A_entry'!D262="",'521A_entry'!D262=0),"",'521A_entry'!D262)</f>
        <v/>
      </c>
      <c r="I56" s="742"/>
      <c r="J56" s="324" t="str">
        <f>IF(OR('521A_entry'!E262="",'521A_entry'!E262=0),"",'521A_entry'!E262)</f>
        <v/>
      </c>
      <c r="K56" s="145" t="str">
        <f>IF(OR('521A_entry'!F262="",'521A_entry'!F262=0),"",'521A_entry'!F262)</f>
        <v/>
      </c>
      <c r="L56" s="743" t="str">
        <f>IF(OR('521A_entry'!G262="",'521A_entry'!G262=0),"",'521A_entry'!G262)</f>
        <v/>
      </c>
      <c r="M56" s="744"/>
      <c r="N56" s="731" t="str">
        <f>IF(OR('521A_entry'!H262="",'521A_entry'!H262=0),"",'521A_entry'!H262)</f>
        <v/>
      </c>
      <c r="O56" s="736"/>
    </row>
    <row r="57" spans="1:15" ht="13.2" customHeight="1" x14ac:dyDescent="0.25">
      <c r="A57" s="733" t="str">
        <f>IF(OR('521A_entry'!C263="",'521A_entry'!C263=0),"",'521A_entry'!C263)</f>
        <v/>
      </c>
      <c r="B57" s="734"/>
      <c r="C57" s="734"/>
      <c r="D57" s="734"/>
      <c r="E57" s="734"/>
      <c r="F57" s="734"/>
      <c r="G57" s="735"/>
      <c r="H57" s="741" t="str">
        <f>IF(OR('521A_entry'!D263="",'521A_entry'!D263=0),"",'521A_entry'!D263)</f>
        <v/>
      </c>
      <c r="I57" s="742"/>
      <c r="J57" s="324" t="str">
        <f>IF(OR('521A_entry'!E263="",'521A_entry'!E263=0),"",'521A_entry'!E263)</f>
        <v/>
      </c>
      <c r="K57" s="145" t="str">
        <f>IF(OR('521A_entry'!F263="",'521A_entry'!F263=0),"",'521A_entry'!F263)</f>
        <v/>
      </c>
      <c r="L57" s="743" t="str">
        <f>IF(OR('521A_entry'!G263="",'521A_entry'!G263=0),"",'521A_entry'!G263)</f>
        <v/>
      </c>
      <c r="M57" s="744"/>
      <c r="N57" s="731" t="str">
        <f>IF(OR('521A_entry'!H263="",'521A_entry'!H263=0),"",'521A_entry'!H263)</f>
        <v/>
      </c>
      <c r="O57" s="736"/>
    </row>
    <row r="58" spans="1:15" ht="13.95" customHeight="1" x14ac:dyDescent="0.25">
      <c r="A58" s="733" t="str">
        <f>IF(OR('521A_entry'!C264="",'521A_entry'!C264=0),"",'521A_entry'!C264)</f>
        <v/>
      </c>
      <c r="B58" s="734"/>
      <c r="C58" s="734"/>
      <c r="D58" s="734"/>
      <c r="E58" s="734"/>
      <c r="F58" s="734"/>
      <c r="G58" s="735"/>
      <c r="H58" s="741" t="str">
        <f>IF(OR('521A_entry'!D264="",'521A_entry'!D264=0),"",'521A_entry'!D264)</f>
        <v/>
      </c>
      <c r="I58" s="742"/>
      <c r="J58" s="324" t="str">
        <f>IF(OR('521A_entry'!E264="",'521A_entry'!E264=0),"",'521A_entry'!E264)</f>
        <v/>
      </c>
      <c r="K58" s="145" t="str">
        <f>IF(OR('521A_entry'!F264="",'521A_entry'!F264=0),"",'521A_entry'!F264)</f>
        <v/>
      </c>
      <c r="L58" s="743" t="str">
        <f>IF(OR('521A_entry'!G264="",'521A_entry'!G264=0),"",'521A_entry'!G264)</f>
        <v/>
      </c>
      <c r="M58" s="744"/>
      <c r="N58" s="731" t="str">
        <f>IF(OR('521A_entry'!H264="",'521A_entry'!H264=0),"",'521A_entry'!H264)</f>
        <v/>
      </c>
      <c r="O58" s="736"/>
    </row>
    <row r="59" spans="1:15" ht="13.2" customHeight="1" x14ac:dyDescent="0.25">
      <c r="A59" s="733" t="str">
        <f>IF(OR('521A_entry'!C265="",'521A_entry'!C265=0),"",'521A_entry'!C265)</f>
        <v/>
      </c>
      <c r="B59" s="734"/>
      <c r="C59" s="734"/>
      <c r="D59" s="734"/>
      <c r="E59" s="734"/>
      <c r="F59" s="734"/>
      <c r="G59" s="735"/>
      <c r="H59" s="741" t="str">
        <f>IF(OR('521A_entry'!D265="",'521A_entry'!D265=0),"",'521A_entry'!D265)</f>
        <v/>
      </c>
      <c r="I59" s="742"/>
      <c r="J59" s="324" t="str">
        <f>IF(OR('521A_entry'!E265="",'521A_entry'!E265=0),"",'521A_entry'!E265)</f>
        <v/>
      </c>
      <c r="K59" s="145" t="str">
        <f>IF(OR('521A_entry'!F265="",'521A_entry'!F265=0),"",'521A_entry'!F265)</f>
        <v/>
      </c>
      <c r="L59" s="743" t="str">
        <f>IF(OR('521A_entry'!G265="",'521A_entry'!G265=0),"",'521A_entry'!G265)</f>
        <v/>
      </c>
      <c r="M59" s="744"/>
      <c r="N59" s="731" t="str">
        <f>IF(OR('521A_entry'!H265="",'521A_entry'!H265=0),"",'521A_entry'!H265)</f>
        <v/>
      </c>
      <c r="O59" s="736"/>
    </row>
    <row r="60" spans="1:15" ht="13.95" customHeight="1" x14ac:dyDescent="0.25">
      <c r="A60" s="733" t="str">
        <f>IF(OR('521A_entry'!C266="",'521A_entry'!C266=0),"",'521A_entry'!C266)</f>
        <v/>
      </c>
      <c r="B60" s="734"/>
      <c r="C60" s="734"/>
      <c r="D60" s="734"/>
      <c r="E60" s="734"/>
      <c r="F60" s="734"/>
      <c r="G60" s="735"/>
      <c r="H60" s="741" t="str">
        <f>IF(OR('521A_entry'!D266="",'521A_entry'!D266=0),"",'521A_entry'!D266)</f>
        <v/>
      </c>
      <c r="I60" s="742"/>
      <c r="J60" s="324" t="str">
        <f>IF(OR('521A_entry'!E266="",'521A_entry'!E266=0),"",'521A_entry'!E266)</f>
        <v/>
      </c>
      <c r="K60" s="145" t="str">
        <f>IF(OR('521A_entry'!F266="",'521A_entry'!F266=0),"",'521A_entry'!F266)</f>
        <v/>
      </c>
      <c r="L60" s="743" t="str">
        <f>IF(OR('521A_entry'!G266="",'521A_entry'!G266=0),"",'521A_entry'!G266)</f>
        <v/>
      </c>
      <c r="M60" s="744"/>
      <c r="N60" s="731" t="str">
        <f>IF(OR('521A_entry'!H266="",'521A_entry'!H266=0),"",'521A_entry'!H266)</f>
        <v/>
      </c>
      <c r="O60" s="736"/>
    </row>
    <row r="61" spans="1:15" ht="13.2" customHeight="1" x14ac:dyDescent="0.25">
      <c r="A61" s="733" t="str">
        <f>IF(OR('521A_entry'!C267="",'521A_entry'!C267=0),"",'521A_entry'!C267)</f>
        <v/>
      </c>
      <c r="B61" s="734"/>
      <c r="C61" s="734"/>
      <c r="D61" s="734"/>
      <c r="E61" s="734"/>
      <c r="F61" s="734"/>
      <c r="G61" s="735"/>
      <c r="H61" s="741" t="str">
        <f>IF(OR('521A_entry'!D267="",'521A_entry'!D267=0),"",'521A_entry'!D267)</f>
        <v/>
      </c>
      <c r="I61" s="742"/>
      <c r="J61" s="324" t="str">
        <f>IF(OR('521A_entry'!E267="",'521A_entry'!E267=0),"",'521A_entry'!E267)</f>
        <v/>
      </c>
      <c r="K61" s="145" t="str">
        <f>IF(OR('521A_entry'!F267="",'521A_entry'!F267=0),"",'521A_entry'!F267)</f>
        <v/>
      </c>
      <c r="L61" s="743" t="str">
        <f>IF(OR('521A_entry'!G267="",'521A_entry'!G267=0),"",'521A_entry'!G267)</f>
        <v/>
      </c>
      <c r="M61" s="744"/>
      <c r="N61" s="731" t="str">
        <f>IF(OR('521A_entry'!H267="",'521A_entry'!H267=0),"",'521A_entry'!H267)</f>
        <v/>
      </c>
      <c r="O61" s="736"/>
    </row>
    <row r="62" spans="1:15" ht="13.95" customHeight="1" x14ac:dyDescent="0.25">
      <c r="A62" s="733" t="str">
        <f>IF(OR('521A_entry'!C268="",'521A_entry'!C268=0),"",'521A_entry'!C268)</f>
        <v/>
      </c>
      <c r="B62" s="734"/>
      <c r="C62" s="734"/>
      <c r="D62" s="734"/>
      <c r="E62" s="734"/>
      <c r="F62" s="734"/>
      <c r="G62" s="735"/>
      <c r="H62" s="741" t="str">
        <f>IF(OR('521A_entry'!D268="",'521A_entry'!D268=0),"",'521A_entry'!D268)</f>
        <v/>
      </c>
      <c r="I62" s="742"/>
      <c r="J62" s="324" t="str">
        <f>IF(OR('521A_entry'!E268="",'521A_entry'!E268=0),"",'521A_entry'!E268)</f>
        <v/>
      </c>
      <c r="K62" s="145" t="str">
        <f>IF(OR('521A_entry'!F268="",'521A_entry'!F268=0),"",'521A_entry'!F268)</f>
        <v/>
      </c>
      <c r="L62" s="743" t="str">
        <f>IF(OR('521A_entry'!G268="",'521A_entry'!G268=0),"",'521A_entry'!G268)</f>
        <v/>
      </c>
      <c r="M62" s="744"/>
      <c r="N62" s="731" t="str">
        <f>IF(OR('521A_entry'!H268="",'521A_entry'!H268=0),"",'521A_entry'!H268)</f>
        <v/>
      </c>
      <c r="O62" s="736"/>
    </row>
    <row r="63" spans="1:15" ht="13.2" customHeight="1" x14ac:dyDescent="0.25">
      <c r="A63" s="733" t="str">
        <f>IF(OR('521A_entry'!C269="",'521A_entry'!C269=0),"",'521A_entry'!C269)</f>
        <v/>
      </c>
      <c r="B63" s="734"/>
      <c r="C63" s="734"/>
      <c r="D63" s="734"/>
      <c r="E63" s="734"/>
      <c r="F63" s="734"/>
      <c r="G63" s="735"/>
      <c r="H63" s="741" t="str">
        <f>IF(OR('521A_entry'!D269="",'521A_entry'!D269=0),"",'521A_entry'!D269)</f>
        <v/>
      </c>
      <c r="I63" s="742"/>
      <c r="J63" s="324" t="str">
        <f>IF(OR('521A_entry'!E269="",'521A_entry'!E269=0),"",'521A_entry'!E269)</f>
        <v/>
      </c>
      <c r="K63" s="145" t="str">
        <f>IF(OR('521A_entry'!F269="",'521A_entry'!F269=0),"",'521A_entry'!F269)</f>
        <v/>
      </c>
      <c r="L63" s="743" t="str">
        <f>IF(OR('521A_entry'!G269="",'521A_entry'!G269=0),"",'521A_entry'!G269)</f>
        <v/>
      </c>
      <c r="M63" s="744"/>
      <c r="N63" s="731" t="str">
        <f>IF(OR('521A_entry'!H269="",'521A_entry'!H269=0),"",'521A_entry'!H269)</f>
        <v/>
      </c>
      <c r="O63" s="736"/>
    </row>
    <row r="64" spans="1:15" ht="13.95" customHeight="1" x14ac:dyDescent="0.25">
      <c r="A64" s="733" t="str">
        <f>IF(OR('521A_entry'!C270="",'521A_entry'!C270=0),"",'521A_entry'!C270)</f>
        <v/>
      </c>
      <c r="B64" s="734"/>
      <c r="C64" s="734"/>
      <c r="D64" s="734"/>
      <c r="E64" s="734"/>
      <c r="F64" s="734"/>
      <c r="G64" s="735"/>
      <c r="H64" s="741" t="str">
        <f>IF(OR('521A_entry'!D270="",'521A_entry'!D270=0),"",'521A_entry'!D270)</f>
        <v/>
      </c>
      <c r="I64" s="742"/>
      <c r="J64" s="324" t="str">
        <f>IF(OR('521A_entry'!E270="",'521A_entry'!E270=0),"",'521A_entry'!E270)</f>
        <v/>
      </c>
      <c r="K64" s="145" t="str">
        <f>IF(OR('521A_entry'!F270="",'521A_entry'!F270=0),"",'521A_entry'!F270)</f>
        <v/>
      </c>
      <c r="L64" s="743" t="str">
        <f>IF(OR('521A_entry'!G270="",'521A_entry'!G270=0),"",'521A_entry'!G270)</f>
        <v/>
      </c>
      <c r="M64" s="744"/>
      <c r="N64" s="731" t="str">
        <f>IF(OR('521A_entry'!H270="",'521A_entry'!H270=0),"",'521A_entry'!H270)</f>
        <v/>
      </c>
      <c r="O64" s="736"/>
    </row>
    <row r="65" spans="1:15" ht="13.2" customHeight="1" x14ac:dyDescent="0.25">
      <c r="A65" s="733" t="str">
        <f>IF(OR('521A_entry'!C271="",'521A_entry'!C271=0),"",'521A_entry'!C271)</f>
        <v/>
      </c>
      <c r="B65" s="734"/>
      <c r="C65" s="734"/>
      <c r="D65" s="734"/>
      <c r="E65" s="734"/>
      <c r="F65" s="734"/>
      <c r="G65" s="735"/>
      <c r="H65" s="741" t="str">
        <f>IF(OR('521A_entry'!D271="",'521A_entry'!D271=0),"",'521A_entry'!D271)</f>
        <v/>
      </c>
      <c r="I65" s="742"/>
      <c r="J65" s="324" t="str">
        <f>IF(OR('521A_entry'!E271="",'521A_entry'!E271=0),"",'521A_entry'!E271)</f>
        <v/>
      </c>
      <c r="K65" s="145" t="str">
        <f>IF(OR('521A_entry'!F271="",'521A_entry'!F271=0),"",'521A_entry'!F271)</f>
        <v/>
      </c>
      <c r="L65" s="743" t="str">
        <f>IF(OR('521A_entry'!G271="",'521A_entry'!G271=0),"",'521A_entry'!G271)</f>
        <v/>
      </c>
      <c r="M65" s="744"/>
      <c r="N65" s="731" t="str">
        <f>IF(OR('521A_entry'!H271="",'521A_entry'!H271=0),"",'521A_entry'!H271)</f>
        <v/>
      </c>
      <c r="O65" s="736"/>
    </row>
    <row r="66" spans="1:15" ht="13.95" customHeight="1" x14ac:dyDescent="0.25">
      <c r="A66" s="733" t="str">
        <f>IF(OR('521A_entry'!C272="",'521A_entry'!C272=0),"",'521A_entry'!C272)</f>
        <v/>
      </c>
      <c r="B66" s="734"/>
      <c r="C66" s="734"/>
      <c r="D66" s="734"/>
      <c r="E66" s="734"/>
      <c r="F66" s="734"/>
      <c r="G66" s="735"/>
      <c r="H66" s="741" t="str">
        <f>IF(OR('521A_entry'!D272="",'521A_entry'!D272=0),"",'521A_entry'!D272)</f>
        <v/>
      </c>
      <c r="I66" s="742"/>
      <c r="J66" s="324" t="str">
        <f>IF(OR('521A_entry'!E272="",'521A_entry'!E272=0),"",'521A_entry'!E272)</f>
        <v/>
      </c>
      <c r="K66" s="145" t="str">
        <f>IF(OR('521A_entry'!F272="",'521A_entry'!F272=0),"",'521A_entry'!F272)</f>
        <v/>
      </c>
      <c r="L66" s="743" t="str">
        <f>IF(OR('521A_entry'!G272="",'521A_entry'!G272=0),"",'521A_entry'!G272)</f>
        <v/>
      </c>
      <c r="M66" s="744"/>
      <c r="N66" s="731" t="str">
        <f>IF(OR('521A_entry'!H272="",'521A_entry'!H272=0),"",'521A_entry'!H272)</f>
        <v/>
      </c>
      <c r="O66" s="736"/>
    </row>
    <row r="67" spans="1:15" ht="13.2" customHeight="1" x14ac:dyDescent="0.25">
      <c r="A67" s="733" t="str">
        <f>IF(OR('521A_entry'!C273="",'521A_entry'!C273=0),"",'521A_entry'!C273)</f>
        <v/>
      </c>
      <c r="B67" s="734"/>
      <c r="C67" s="734"/>
      <c r="D67" s="734"/>
      <c r="E67" s="734"/>
      <c r="F67" s="734"/>
      <c r="G67" s="735"/>
      <c r="H67" s="741" t="str">
        <f>IF(OR('521A_entry'!D273="",'521A_entry'!D273=0),"",'521A_entry'!D273)</f>
        <v/>
      </c>
      <c r="I67" s="742"/>
      <c r="J67" s="324" t="str">
        <f>IF(OR('521A_entry'!E273="",'521A_entry'!E273=0),"",'521A_entry'!E273)</f>
        <v/>
      </c>
      <c r="K67" s="145" t="str">
        <f>IF(OR('521A_entry'!F273="",'521A_entry'!F273=0),"",'521A_entry'!F273)</f>
        <v/>
      </c>
      <c r="L67" s="743" t="str">
        <f>IF(OR('521A_entry'!G273="",'521A_entry'!G273=0),"",'521A_entry'!G273)</f>
        <v/>
      </c>
      <c r="M67" s="744"/>
      <c r="N67" s="731" t="str">
        <f>IF(OR('521A_entry'!H273="",'521A_entry'!H273=0),"",'521A_entry'!H273)</f>
        <v/>
      </c>
      <c r="O67" s="736"/>
    </row>
    <row r="68" spans="1:15" ht="13.2" customHeight="1" x14ac:dyDescent="0.25">
      <c r="A68" s="733" t="str">
        <f>IF(OR('521A_entry'!C274="",'521A_entry'!C274=0),"",'521A_entry'!C274)</f>
        <v/>
      </c>
      <c r="B68" s="734"/>
      <c r="C68" s="734"/>
      <c r="D68" s="734"/>
      <c r="E68" s="734"/>
      <c r="F68" s="734"/>
      <c r="G68" s="735"/>
      <c r="H68" s="741" t="str">
        <f>IF(OR('521A_entry'!D274="",'521A_entry'!D274=0),"",'521A_entry'!D274)</f>
        <v/>
      </c>
      <c r="I68" s="742"/>
      <c r="J68" s="324" t="str">
        <f>IF(OR('521A_entry'!E274="",'521A_entry'!E274=0),"",'521A_entry'!E274)</f>
        <v/>
      </c>
      <c r="K68" s="145" t="str">
        <f>IF(OR('521A_entry'!F274="",'521A_entry'!F274=0),"",'521A_entry'!F274)</f>
        <v/>
      </c>
      <c r="L68" s="743" t="str">
        <f>IF(OR('521A_entry'!G274="",'521A_entry'!G274=0),"",'521A_entry'!G274)</f>
        <v/>
      </c>
      <c r="M68" s="744"/>
      <c r="N68" s="731" t="str">
        <f>IF(OR('521A_entry'!H274="",'521A_entry'!H274=0),"",'521A_entry'!H274)</f>
        <v/>
      </c>
      <c r="O68" s="736"/>
    </row>
    <row r="69" spans="1:15" ht="13.95" customHeight="1" x14ac:dyDescent="0.25">
      <c r="A69" s="733" t="str">
        <f>IF(OR('521A_entry'!C275="",'521A_entry'!C275=0),"",'521A_entry'!C275)</f>
        <v/>
      </c>
      <c r="B69" s="734"/>
      <c r="C69" s="734"/>
      <c r="D69" s="734"/>
      <c r="E69" s="734"/>
      <c r="F69" s="734"/>
      <c r="G69" s="735"/>
      <c r="H69" s="741" t="str">
        <f>IF(OR('521A_entry'!D275="",'521A_entry'!D275=0),"",'521A_entry'!D275)</f>
        <v/>
      </c>
      <c r="I69" s="742"/>
      <c r="J69" s="324" t="str">
        <f>IF(OR('521A_entry'!E275="",'521A_entry'!E275=0),"",'521A_entry'!E275)</f>
        <v/>
      </c>
      <c r="K69" s="145" t="str">
        <f>IF(OR('521A_entry'!F275="",'521A_entry'!F275=0),"",'521A_entry'!F275)</f>
        <v/>
      </c>
      <c r="L69" s="743" t="str">
        <f>IF(OR('521A_entry'!G275="",'521A_entry'!G275=0),"",'521A_entry'!G275)</f>
        <v/>
      </c>
      <c r="M69" s="744"/>
      <c r="N69" s="731" t="str">
        <f>IF(OR('521A_entry'!H275="",'521A_entry'!H275=0),"",'521A_entry'!H275)</f>
        <v/>
      </c>
      <c r="O69" s="736"/>
    </row>
    <row r="70" spans="1:15" ht="13.2" customHeight="1" x14ac:dyDescent="0.25">
      <c r="A70" s="733" t="str">
        <f>IF(OR('521A_entry'!C276="",'521A_entry'!C276=0),"",'521A_entry'!C276)</f>
        <v/>
      </c>
      <c r="B70" s="734"/>
      <c r="C70" s="734"/>
      <c r="D70" s="734"/>
      <c r="E70" s="734"/>
      <c r="F70" s="734"/>
      <c r="G70" s="735"/>
      <c r="H70" s="741" t="str">
        <f>IF(OR('521A_entry'!D276="",'521A_entry'!D276=0),"",'521A_entry'!D276)</f>
        <v/>
      </c>
      <c r="I70" s="742"/>
      <c r="J70" s="324" t="str">
        <f>IF(OR('521A_entry'!E276="",'521A_entry'!E276=0),"",'521A_entry'!E276)</f>
        <v/>
      </c>
      <c r="K70" s="145" t="str">
        <f>IF(OR('521A_entry'!F276="",'521A_entry'!F276=0),"",'521A_entry'!F276)</f>
        <v/>
      </c>
      <c r="L70" s="743" t="str">
        <f>IF(OR('521A_entry'!G276="",'521A_entry'!G276=0),"",'521A_entry'!G276)</f>
        <v/>
      </c>
      <c r="M70" s="744"/>
      <c r="N70" s="731" t="str">
        <f>IF(OR('521A_entry'!H276="",'521A_entry'!H276=0),"",'521A_entry'!H276)</f>
        <v/>
      </c>
      <c r="O70" s="736"/>
    </row>
    <row r="71" spans="1:15" ht="13.95" customHeight="1" x14ac:dyDescent="0.25">
      <c r="A71" s="733" t="str">
        <f>IF(OR('521A_entry'!C277="",'521A_entry'!C277=0),"",'521A_entry'!C277)</f>
        <v/>
      </c>
      <c r="B71" s="734"/>
      <c r="C71" s="734"/>
      <c r="D71" s="734"/>
      <c r="E71" s="734"/>
      <c r="F71" s="734"/>
      <c r="G71" s="735"/>
      <c r="H71" s="741" t="str">
        <f>IF(OR('521A_entry'!D277="",'521A_entry'!D277=0),"",'521A_entry'!D277)</f>
        <v/>
      </c>
      <c r="I71" s="742"/>
      <c r="J71" s="324" t="str">
        <f>IF(OR('521A_entry'!E277="",'521A_entry'!E277=0),"",'521A_entry'!E277)</f>
        <v/>
      </c>
      <c r="K71" s="145" t="str">
        <f>IF(OR('521A_entry'!F277="",'521A_entry'!F277=0),"",'521A_entry'!F277)</f>
        <v/>
      </c>
      <c r="L71" s="743" t="str">
        <f>IF(OR('521A_entry'!G277="",'521A_entry'!G277=0),"",'521A_entry'!G277)</f>
        <v/>
      </c>
      <c r="M71" s="744"/>
      <c r="N71" s="731" t="str">
        <f>IF(OR('521A_entry'!H277="",'521A_entry'!H277=0),"",'521A_entry'!H277)</f>
        <v/>
      </c>
      <c r="O71" s="736"/>
    </row>
    <row r="72" spans="1:15" ht="13.2" customHeight="1" x14ac:dyDescent="0.25">
      <c r="A72" s="733" t="str">
        <f>IF(OR('521A_entry'!C278="",'521A_entry'!C278=0),"",'521A_entry'!C278)</f>
        <v/>
      </c>
      <c r="B72" s="734"/>
      <c r="C72" s="734"/>
      <c r="D72" s="734"/>
      <c r="E72" s="734"/>
      <c r="F72" s="734"/>
      <c r="G72" s="735"/>
      <c r="H72" s="741" t="str">
        <f>IF(OR('521A_entry'!D278="",'521A_entry'!D278=0),"",'521A_entry'!D278)</f>
        <v/>
      </c>
      <c r="I72" s="742"/>
      <c r="J72" s="324" t="str">
        <f>IF(OR('521A_entry'!E278="",'521A_entry'!E278=0),"",'521A_entry'!E278)</f>
        <v/>
      </c>
      <c r="K72" s="145" t="str">
        <f>IF(OR('521A_entry'!F278="",'521A_entry'!F278=0),"",'521A_entry'!F278)</f>
        <v/>
      </c>
      <c r="L72" s="743" t="str">
        <f>IF(OR('521A_entry'!G278="",'521A_entry'!G278=0),"",'521A_entry'!G278)</f>
        <v/>
      </c>
      <c r="M72" s="744"/>
      <c r="N72" s="731" t="str">
        <f>IF(OR('521A_entry'!H278="",'521A_entry'!H278=0),"",'521A_entry'!H278)</f>
        <v/>
      </c>
      <c r="O72" s="736"/>
    </row>
    <row r="73" spans="1:15" ht="13.95" customHeight="1" x14ac:dyDescent="0.25">
      <c r="A73" s="733" t="str">
        <f>IF(OR('521A_entry'!C279="",'521A_entry'!C279=0),"",'521A_entry'!C279)</f>
        <v/>
      </c>
      <c r="B73" s="734"/>
      <c r="C73" s="734"/>
      <c r="D73" s="734"/>
      <c r="E73" s="734"/>
      <c r="F73" s="734"/>
      <c r="G73" s="735"/>
      <c r="H73" s="741" t="str">
        <f>IF(OR('521A_entry'!D279="",'521A_entry'!D279=0),"",'521A_entry'!D279)</f>
        <v/>
      </c>
      <c r="I73" s="742"/>
      <c r="J73" s="324" t="str">
        <f>IF(OR('521A_entry'!E279="",'521A_entry'!E279=0),"",'521A_entry'!E279)</f>
        <v/>
      </c>
      <c r="K73" s="145" t="str">
        <f>IF(OR('521A_entry'!F279="",'521A_entry'!F279=0),"",'521A_entry'!F279)</f>
        <v/>
      </c>
      <c r="L73" s="743" t="str">
        <f>IF(OR('521A_entry'!G279="",'521A_entry'!G279=0),"",'521A_entry'!G279)</f>
        <v/>
      </c>
      <c r="M73" s="744"/>
      <c r="N73" s="731" t="str">
        <f>IF(OR('521A_entry'!H279="",'521A_entry'!H279=0),"",'521A_entry'!H279)</f>
        <v/>
      </c>
      <c r="O73" s="736"/>
    </row>
    <row r="74" spans="1:15" ht="13.2" customHeight="1" x14ac:dyDescent="0.25">
      <c r="A74" s="733" t="str">
        <f>IF(OR('521A_entry'!C280="",'521A_entry'!C280=0),"",'521A_entry'!C280)</f>
        <v/>
      </c>
      <c r="B74" s="734"/>
      <c r="C74" s="734"/>
      <c r="D74" s="734"/>
      <c r="E74" s="734"/>
      <c r="F74" s="734"/>
      <c r="G74" s="735"/>
      <c r="H74" s="741" t="str">
        <f>IF(OR('521A_entry'!D280="",'521A_entry'!D280=0),"",'521A_entry'!D280)</f>
        <v/>
      </c>
      <c r="I74" s="742"/>
      <c r="J74" s="324" t="str">
        <f>IF(OR('521A_entry'!E280="",'521A_entry'!E280=0),"",'521A_entry'!E280)</f>
        <v/>
      </c>
      <c r="K74" s="145" t="str">
        <f>IF(OR('521A_entry'!F280="",'521A_entry'!F280=0),"",'521A_entry'!F280)</f>
        <v/>
      </c>
      <c r="L74" s="743" t="str">
        <f>IF(OR('521A_entry'!G280="",'521A_entry'!G280=0),"",'521A_entry'!G280)</f>
        <v/>
      </c>
      <c r="M74" s="744"/>
      <c r="N74" s="731" t="str">
        <f>IF(OR('521A_entry'!H280="",'521A_entry'!H280=0),"",'521A_entry'!H280)</f>
        <v/>
      </c>
      <c r="O74" s="736"/>
    </row>
    <row r="75" spans="1:15" ht="13.95" customHeight="1" x14ac:dyDescent="0.25">
      <c r="A75" s="728" t="s">
        <v>3102</v>
      </c>
      <c r="B75" s="729"/>
      <c r="C75" s="729"/>
      <c r="D75" s="729"/>
      <c r="E75" s="729"/>
      <c r="F75" s="729"/>
      <c r="G75" s="729"/>
      <c r="H75" s="729"/>
      <c r="I75" s="729"/>
      <c r="J75" s="729"/>
      <c r="K75" s="729"/>
      <c r="L75" s="729"/>
      <c r="M75" s="730"/>
      <c r="N75" s="731">
        <f>IF($Q$6='521A_entry'!$A$146,'521A_entry'!H251,IF($Q$6='521A_entry'!$A$255,'521A_entry'!H360,""))</f>
        <v>0</v>
      </c>
      <c r="O75" s="732"/>
    </row>
    <row r="76" spans="1:15" ht="13.2" customHeight="1" x14ac:dyDescent="0.3">
      <c r="A76" s="737" t="s">
        <v>3758</v>
      </c>
      <c r="B76" s="737"/>
      <c r="C76" s="737"/>
      <c r="D76" s="737"/>
      <c r="E76" s="737"/>
      <c r="F76" s="737"/>
      <c r="G76" s="624"/>
      <c r="H76" s="624"/>
      <c r="I76" s="624"/>
      <c r="J76" s="624"/>
      <c r="K76" s="624"/>
      <c r="L76" s="624"/>
      <c r="M76" s="624"/>
      <c r="N76" s="624"/>
      <c r="O76" s="624"/>
    </row>
    <row r="77" spans="1:15" ht="13.2" customHeight="1" x14ac:dyDescent="0.3">
      <c r="A77" s="738" t="s">
        <v>3739</v>
      </c>
      <c r="B77" s="739"/>
      <c r="C77" s="739"/>
      <c r="D77" s="739"/>
      <c r="E77" s="739"/>
      <c r="F77" s="739"/>
      <c r="G77" s="739"/>
      <c r="H77" s="739"/>
      <c r="I77" s="739"/>
      <c r="J77" s="739"/>
      <c r="K77" s="739"/>
      <c r="L77" s="739"/>
      <c r="M77" s="740"/>
      <c r="N77" s="738" t="s">
        <v>3740</v>
      </c>
      <c r="O77" s="740"/>
    </row>
    <row r="78" spans="1:15" ht="13.95" customHeight="1" x14ac:dyDescent="0.25">
      <c r="A78" s="733" t="str">
        <f>IF(OR('521A_entry'!Q258="",'521A_entry'!Q258=0),"",'521A_entry'!Q258)</f>
        <v/>
      </c>
      <c r="B78" s="734"/>
      <c r="C78" s="734"/>
      <c r="D78" s="734"/>
      <c r="E78" s="734"/>
      <c r="F78" s="734"/>
      <c r="G78" s="734"/>
      <c r="H78" s="734"/>
      <c r="I78" s="734"/>
      <c r="J78" s="734"/>
      <c r="K78" s="734"/>
      <c r="L78" s="734"/>
      <c r="M78" s="735"/>
      <c r="N78" s="731" t="str">
        <f>IF(OR('521A_entry'!R258="",'521A_entry'!R258=0),"",'521A_entry'!R258)</f>
        <v/>
      </c>
      <c r="O78" s="736"/>
    </row>
    <row r="79" spans="1:15" ht="13.2" customHeight="1" x14ac:dyDescent="0.25">
      <c r="A79" s="733" t="str">
        <f>IF(OR('521A_entry'!Q259="",'521A_entry'!Q259=0),"",'521A_entry'!Q259)</f>
        <v/>
      </c>
      <c r="B79" s="734"/>
      <c r="C79" s="734"/>
      <c r="D79" s="734"/>
      <c r="E79" s="734"/>
      <c r="F79" s="734"/>
      <c r="G79" s="734"/>
      <c r="H79" s="734"/>
      <c r="I79" s="734"/>
      <c r="J79" s="734"/>
      <c r="K79" s="734"/>
      <c r="L79" s="734"/>
      <c r="M79" s="735"/>
      <c r="N79" s="731" t="str">
        <f>IF(OR('521A_entry'!R259="",'521A_entry'!R259=0),"",'521A_entry'!R259)</f>
        <v/>
      </c>
      <c r="O79" s="736"/>
    </row>
    <row r="80" spans="1:15" ht="13.95" customHeight="1" x14ac:dyDescent="0.25">
      <c r="A80" s="733" t="str">
        <f>IF(OR('521A_entry'!Q260="",'521A_entry'!Q260=0),"",'521A_entry'!Q260)</f>
        <v/>
      </c>
      <c r="B80" s="734"/>
      <c r="C80" s="734"/>
      <c r="D80" s="734"/>
      <c r="E80" s="734"/>
      <c r="F80" s="734"/>
      <c r="G80" s="734"/>
      <c r="H80" s="734"/>
      <c r="I80" s="734"/>
      <c r="J80" s="734"/>
      <c r="K80" s="734"/>
      <c r="L80" s="734"/>
      <c r="M80" s="735"/>
      <c r="N80" s="731" t="str">
        <f>IF(OR('521A_entry'!R260="",'521A_entry'!R260=0),"",'521A_entry'!R260)</f>
        <v/>
      </c>
      <c r="O80" s="736"/>
    </row>
    <row r="81" spans="1:18" ht="13.2" customHeight="1" x14ac:dyDescent="0.25">
      <c r="A81" s="733" t="str">
        <f>IF(OR('521A_entry'!Q261="",'521A_entry'!Q261=0),"",'521A_entry'!Q261)</f>
        <v/>
      </c>
      <c r="B81" s="734"/>
      <c r="C81" s="734"/>
      <c r="D81" s="734"/>
      <c r="E81" s="734"/>
      <c r="F81" s="734"/>
      <c r="G81" s="734"/>
      <c r="H81" s="734"/>
      <c r="I81" s="734"/>
      <c r="J81" s="734"/>
      <c r="K81" s="734"/>
      <c r="L81" s="734"/>
      <c r="M81" s="735"/>
      <c r="N81" s="731" t="str">
        <f>IF(OR('521A_entry'!R261="",'521A_entry'!R261=0),"",'521A_entry'!R261)</f>
        <v/>
      </c>
      <c r="O81" s="736"/>
    </row>
    <row r="82" spans="1:18" ht="13.95" customHeight="1" x14ac:dyDescent="0.25">
      <c r="A82" s="733" t="str">
        <f>IF(OR('521A_entry'!Q262="",'521A_entry'!Q262=0),"",'521A_entry'!Q262)</f>
        <v/>
      </c>
      <c r="B82" s="734"/>
      <c r="C82" s="734"/>
      <c r="D82" s="734"/>
      <c r="E82" s="734"/>
      <c r="F82" s="734"/>
      <c r="G82" s="734"/>
      <c r="H82" s="734"/>
      <c r="I82" s="734"/>
      <c r="J82" s="734"/>
      <c r="K82" s="734"/>
      <c r="L82" s="734"/>
      <c r="M82" s="735"/>
      <c r="N82" s="731" t="str">
        <f>IF(OR('521A_entry'!R262="",'521A_entry'!R262=0),"",'521A_entry'!R262)</f>
        <v/>
      </c>
      <c r="O82" s="736"/>
    </row>
    <row r="83" spans="1:18" ht="13.2" customHeight="1" x14ac:dyDescent="0.25">
      <c r="A83" s="733" t="str">
        <f>IF(OR('521A_entry'!Q263="",'521A_entry'!Q263=0),"",'521A_entry'!Q263)</f>
        <v/>
      </c>
      <c r="B83" s="734"/>
      <c r="C83" s="734"/>
      <c r="D83" s="734"/>
      <c r="E83" s="734"/>
      <c r="F83" s="734"/>
      <c r="G83" s="734"/>
      <c r="H83" s="734"/>
      <c r="I83" s="734"/>
      <c r="J83" s="734"/>
      <c r="K83" s="734"/>
      <c r="L83" s="734"/>
      <c r="M83" s="735"/>
      <c r="N83" s="731" t="str">
        <f>IF(OR('521A_entry'!R263="",'521A_entry'!R263=0),"",'521A_entry'!R263)</f>
        <v/>
      </c>
      <c r="O83" s="736"/>
    </row>
    <row r="84" spans="1:18" ht="13.95" customHeight="1" x14ac:dyDescent="0.25">
      <c r="A84" s="733" t="str">
        <f>IF(OR('521A_entry'!Q264="",'521A_entry'!Q264=0),"",'521A_entry'!Q264)</f>
        <v/>
      </c>
      <c r="B84" s="734"/>
      <c r="C84" s="734"/>
      <c r="D84" s="734"/>
      <c r="E84" s="734"/>
      <c r="F84" s="734"/>
      <c r="G84" s="734"/>
      <c r="H84" s="734"/>
      <c r="I84" s="734"/>
      <c r="J84" s="734"/>
      <c r="K84" s="734"/>
      <c r="L84" s="734"/>
      <c r="M84" s="735"/>
      <c r="N84" s="731" t="str">
        <f>IF(OR('521A_entry'!R264="",'521A_entry'!R264=0),"",'521A_entry'!R264)</f>
        <v/>
      </c>
      <c r="O84" s="736"/>
    </row>
    <row r="85" spans="1:18" ht="13.2" customHeight="1" x14ac:dyDescent="0.25">
      <c r="A85" s="733" t="str">
        <f>IF(OR('521A_entry'!Q265="",'521A_entry'!Q265=0),"",'521A_entry'!Q265)</f>
        <v/>
      </c>
      <c r="B85" s="734"/>
      <c r="C85" s="734"/>
      <c r="D85" s="734"/>
      <c r="E85" s="734"/>
      <c r="F85" s="734"/>
      <c r="G85" s="734"/>
      <c r="H85" s="734"/>
      <c r="I85" s="734"/>
      <c r="J85" s="734"/>
      <c r="K85" s="734"/>
      <c r="L85" s="734"/>
      <c r="M85" s="735"/>
      <c r="N85" s="731" t="str">
        <f>IF(OR('521A_entry'!R265="",'521A_entry'!R265=0),"",'521A_entry'!R265)</f>
        <v/>
      </c>
      <c r="O85" s="736"/>
      <c r="R85" s="1">
        <v>4</v>
      </c>
    </row>
    <row r="86" spans="1:18" ht="13.2" customHeight="1" x14ac:dyDescent="0.25">
      <c r="A86" s="728" t="s">
        <v>3103</v>
      </c>
      <c r="B86" s="729"/>
      <c r="C86" s="729"/>
      <c r="D86" s="729"/>
      <c r="E86" s="729"/>
      <c r="F86" s="729"/>
      <c r="G86" s="729"/>
      <c r="H86" s="729"/>
      <c r="I86" s="729"/>
      <c r="J86" s="729"/>
      <c r="K86" s="729"/>
      <c r="L86" s="729"/>
      <c r="M86" s="730"/>
      <c r="N86" s="731">
        <f>IF($Q$6='521A_entry'!$A$146,'521A_entry'!R251,IF($Q$6='521A_entry'!$A$255,'521A_entry'!R360,""))</f>
        <v>0</v>
      </c>
      <c r="O86" s="732"/>
    </row>
    <row r="87" spans="1:18" ht="13.2" customHeight="1" x14ac:dyDescent="0.25">
      <c r="A87" s="759" t="s">
        <v>3773</v>
      </c>
      <c r="B87" s="760"/>
      <c r="C87" s="760"/>
      <c r="D87" s="760"/>
      <c r="E87" s="761"/>
      <c r="F87" s="749" t="s">
        <v>3732</v>
      </c>
      <c r="G87" s="750"/>
      <c r="H87" s="750"/>
      <c r="I87" s="750"/>
      <c r="J87" s="750"/>
      <c r="K87" s="750"/>
      <c r="L87" s="750"/>
      <c r="M87" s="751"/>
      <c r="N87" s="752" t="s">
        <v>3719</v>
      </c>
      <c r="O87" s="753"/>
    </row>
    <row r="88" spans="1:18" ht="13.95" customHeight="1" x14ac:dyDescent="0.25">
      <c r="A88" s="754" t="str">
        <f>"Page 3 of "&amp;$R$3</f>
        <v>Page 3 of 4</v>
      </c>
      <c r="B88" s="755"/>
      <c r="C88" s="755"/>
      <c r="D88" s="755"/>
      <c r="E88" s="756"/>
      <c r="F88" s="754" t="str">
        <f>IF(K3="","",K3)</f>
        <v/>
      </c>
      <c r="G88" s="755"/>
      <c r="H88" s="755"/>
      <c r="I88" s="755"/>
      <c r="J88" s="755"/>
      <c r="K88" s="755"/>
      <c r="L88" s="755"/>
      <c r="M88" s="756"/>
      <c r="N88" s="757"/>
      <c r="O88" s="758"/>
    </row>
    <row r="89" spans="1:18" ht="13.2" customHeight="1" x14ac:dyDescent="0.3">
      <c r="A89" s="624" t="s">
        <v>3104</v>
      </c>
      <c r="B89" s="624"/>
      <c r="C89" s="624"/>
      <c r="D89" s="624"/>
      <c r="E89" s="624"/>
      <c r="F89" s="624"/>
      <c r="G89" s="624"/>
      <c r="H89" s="624"/>
      <c r="I89" s="624"/>
      <c r="J89" s="624"/>
      <c r="K89" s="624"/>
      <c r="L89" s="624"/>
      <c r="M89" s="624"/>
      <c r="N89" s="624"/>
      <c r="O89" s="624"/>
    </row>
    <row r="90" spans="1:18" ht="13.2" customHeight="1" x14ac:dyDescent="0.25">
      <c r="A90" s="780" t="s">
        <v>3759</v>
      </c>
      <c r="B90" s="781"/>
      <c r="C90" s="781"/>
      <c r="D90" s="781"/>
      <c r="E90" s="781"/>
      <c r="F90" s="781"/>
      <c r="G90" s="781"/>
      <c r="H90" s="781"/>
      <c r="I90" s="781"/>
      <c r="J90" s="781"/>
      <c r="K90" s="781"/>
      <c r="L90" s="781"/>
      <c r="M90" s="782"/>
      <c r="N90" s="731" t="str">
        <f>IF('521A_entry'!AE12="","",'521A_entry'!AE12)</f>
        <v/>
      </c>
      <c r="O90" s="732"/>
    </row>
    <row r="91" spans="1:18" ht="13.95" customHeight="1" x14ac:dyDescent="0.25">
      <c r="A91" s="780" t="s">
        <v>3760</v>
      </c>
      <c r="B91" s="781"/>
      <c r="C91" s="781"/>
      <c r="D91" s="781"/>
      <c r="E91" s="781"/>
      <c r="F91" s="781"/>
      <c r="G91" s="781"/>
      <c r="H91" s="781"/>
      <c r="I91" s="781"/>
      <c r="J91" s="781"/>
      <c r="K91" s="781"/>
      <c r="L91" s="781"/>
      <c r="M91" s="782"/>
      <c r="N91" s="731" t="str">
        <f>IF('521A_entry'!AE13="","",'521A_entry'!AE13)</f>
        <v/>
      </c>
      <c r="O91" s="732"/>
    </row>
    <row r="92" spans="1:18" ht="13.2" customHeight="1" x14ac:dyDescent="0.25">
      <c r="A92" s="780" t="s">
        <v>3761</v>
      </c>
      <c r="B92" s="781"/>
      <c r="C92" s="781"/>
      <c r="D92" s="781"/>
      <c r="E92" s="781"/>
      <c r="F92" s="781"/>
      <c r="G92" s="781"/>
      <c r="H92" s="781"/>
      <c r="I92" s="781"/>
      <c r="J92" s="781"/>
      <c r="K92" s="781"/>
      <c r="L92" s="781"/>
      <c r="M92" s="782"/>
      <c r="N92" s="731" t="str">
        <f>IF('521A_entry'!AE14="","",'521A_entry'!AE14)</f>
        <v/>
      </c>
      <c r="O92" s="732"/>
    </row>
    <row r="93" spans="1:18" ht="13.95" customHeight="1" x14ac:dyDescent="0.25">
      <c r="A93" s="783" t="s">
        <v>3108</v>
      </c>
      <c r="B93" s="781"/>
      <c r="C93" s="781"/>
      <c r="D93" s="781"/>
      <c r="E93" s="781"/>
      <c r="F93" s="781"/>
      <c r="G93" s="781"/>
      <c r="H93" s="781"/>
      <c r="I93" s="781"/>
      <c r="J93" s="781"/>
      <c r="K93" s="781"/>
      <c r="L93" s="781"/>
      <c r="M93" s="782"/>
      <c r="N93" s="731" t="str">
        <f>IF('521A_entry'!AE15="","",'521A_entry'!AE15)</f>
        <v/>
      </c>
      <c r="O93" s="732"/>
    </row>
    <row r="94" spans="1:18" ht="13.2" customHeight="1" x14ac:dyDescent="0.3">
      <c r="A94" s="624" t="s">
        <v>3109</v>
      </c>
      <c r="B94" s="624"/>
      <c r="C94" s="624"/>
      <c r="D94" s="624"/>
      <c r="E94" s="624"/>
      <c r="F94" s="624"/>
      <c r="G94" s="624"/>
      <c r="H94" s="624"/>
      <c r="I94" s="624"/>
      <c r="J94" s="624"/>
      <c r="K94" s="624"/>
      <c r="L94" s="624"/>
      <c r="M94" s="624"/>
      <c r="N94" s="624"/>
      <c r="O94" s="624"/>
    </row>
    <row r="95" spans="1:18" ht="13.95" customHeight="1" x14ac:dyDescent="0.25">
      <c r="A95" s="783" t="s">
        <v>3110</v>
      </c>
      <c r="B95" s="781"/>
      <c r="C95" s="781"/>
      <c r="D95" s="781"/>
      <c r="E95" s="781"/>
      <c r="F95" s="781"/>
      <c r="G95" s="781"/>
      <c r="H95" s="781"/>
      <c r="I95" s="781"/>
      <c r="J95" s="781"/>
      <c r="K95" s="781"/>
      <c r="L95" s="781"/>
      <c r="M95" s="782"/>
      <c r="N95" s="731" t="str">
        <f>IF('521A_entry'!AE17="","",'521A_entry'!AE17)</f>
        <v/>
      </c>
      <c r="O95" s="732"/>
    </row>
    <row r="96" spans="1:18" ht="13.2" customHeight="1" x14ac:dyDescent="0.25">
      <c r="A96" s="780" t="s">
        <v>3762</v>
      </c>
      <c r="B96" s="781"/>
      <c r="C96" s="781"/>
      <c r="D96" s="781"/>
      <c r="E96" s="781"/>
      <c r="F96" s="781"/>
      <c r="G96" s="781"/>
      <c r="H96" s="781"/>
      <c r="I96" s="781"/>
      <c r="J96" s="781"/>
      <c r="K96" s="781"/>
      <c r="L96" s="781"/>
      <c r="M96" s="782"/>
      <c r="N96" s="731" t="str">
        <f>IF('521A_entry'!AE18="","",'521A_entry'!AE18)</f>
        <v/>
      </c>
      <c r="O96" s="732"/>
    </row>
    <row r="97" spans="1:18" ht="13.95" customHeight="1" x14ac:dyDescent="0.25">
      <c r="A97" s="780" t="s">
        <v>3763</v>
      </c>
      <c r="B97" s="781"/>
      <c r="C97" s="781"/>
      <c r="D97" s="781"/>
      <c r="E97" s="781"/>
      <c r="F97" s="781"/>
      <c r="G97" s="781"/>
      <c r="H97" s="781"/>
      <c r="I97" s="781"/>
      <c r="J97" s="781"/>
      <c r="K97" s="781"/>
      <c r="L97" s="781"/>
      <c r="M97" s="782"/>
      <c r="N97" s="731" t="str">
        <f>IF('521A_entry'!AE19="","",'521A_entry'!AE19)</f>
        <v/>
      </c>
      <c r="O97" s="732"/>
    </row>
    <row r="98" spans="1:18" ht="13.2" customHeight="1" x14ac:dyDescent="0.25">
      <c r="A98" s="780" t="s">
        <v>3764</v>
      </c>
      <c r="B98" s="781"/>
      <c r="C98" s="781"/>
      <c r="D98" s="781"/>
      <c r="E98" s="781"/>
      <c r="F98" s="781"/>
      <c r="G98" s="781"/>
      <c r="H98" s="781"/>
      <c r="I98" s="781"/>
      <c r="J98" s="781"/>
      <c r="K98" s="781"/>
      <c r="L98" s="781"/>
      <c r="M98" s="782"/>
      <c r="N98" s="731" t="str">
        <f>IF('521A_entry'!AE20="","",'521A_entry'!AE20)</f>
        <v/>
      </c>
      <c r="O98" s="732"/>
    </row>
    <row r="99" spans="1:18" ht="13.95" customHeight="1" x14ac:dyDescent="0.25">
      <c r="A99" s="783" t="s">
        <v>3114</v>
      </c>
      <c r="B99" s="781"/>
      <c r="C99" s="781"/>
      <c r="D99" s="781"/>
      <c r="E99" s="781"/>
      <c r="F99" s="781"/>
      <c r="G99" s="781"/>
      <c r="H99" s="781"/>
      <c r="I99" s="781"/>
      <c r="J99" s="781"/>
      <c r="K99" s="781"/>
      <c r="L99" s="781"/>
      <c r="M99" s="782"/>
      <c r="N99" s="731" t="str">
        <f>IF('521A_entry'!AE21="","",'521A_entry'!AE21)</f>
        <v/>
      </c>
      <c r="O99" s="732"/>
    </row>
    <row r="100" spans="1:18" ht="13.2" customHeight="1" x14ac:dyDescent="0.3">
      <c r="A100" s="624" t="s">
        <v>3115</v>
      </c>
      <c r="B100" s="624"/>
      <c r="C100" s="624"/>
      <c r="D100" s="624"/>
      <c r="E100" s="624"/>
      <c r="F100" s="624"/>
      <c r="G100" s="624"/>
      <c r="H100" s="624"/>
      <c r="I100" s="624"/>
      <c r="J100" s="624"/>
      <c r="K100" s="624"/>
      <c r="L100" s="624"/>
      <c r="M100" s="624"/>
      <c r="N100" s="624"/>
      <c r="O100" s="624"/>
    </row>
    <row r="101" spans="1:18" ht="13.2" customHeight="1" x14ac:dyDescent="0.25">
      <c r="A101" s="783" t="s">
        <v>3116</v>
      </c>
      <c r="B101" s="781"/>
      <c r="C101" s="781"/>
      <c r="D101" s="781"/>
      <c r="E101" s="781"/>
      <c r="F101" s="781"/>
      <c r="G101" s="781"/>
      <c r="H101" s="781"/>
      <c r="I101" s="781"/>
      <c r="J101" s="781"/>
      <c r="K101" s="781"/>
      <c r="L101" s="781"/>
      <c r="M101" s="782"/>
      <c r="N101" s="731" t="str">
        <f>IF('521A_entry'!AE23="","",'521A_entry'!AE23)</f>
        <v/>
      </c>
      <c r="O101" s="736"/>
    </row>
    <row r="102" spans="1:18" ht="13.95" customHeight="1" x14ac:dyDescent="0.25">
      <c r="A102" s="780" t="s">
        <v>3765</v>
      </c>
      <c r="B102" s="781"/>
      <c r="C102" s="781"/>
      <c r="D102" s="781"/>
      <c r="E102" s="781"/>
      <c r="F102" s="781"/>
      <c r="G102" s="781"/>
      <c r="H102" s="781"/>
      <c r="I102" s="781"/>
      <c r="J102" s="781"/>
      <c r="K102" s="781"/>
      <c r="L102" s="781"/>
      <c r="M102" s="782"/>
      <c r="N102" s="731" t="str">
        <f>IF('521A_entry'!AE24="","",'521A_entry'!AE24)</f>
        <v/>
      </c>
      <c r="O102" s="736"/>
    </row>
    <row r="103" spans="1:18" ht="13.2" customHeight="1" x14ac:dyDescent="0.25">
      <c r="A103" s="780" t="s">
        <v>3766</v>
      </c>
      <c r="B103" s="781"/>
      <c r="C103" s="781"/>
      <c r="D103" s="781"/>
      <c r="E103" s="781"/>
      <c r="F103" s="781"/>
      <c r="G103" s="781"/>
      <c r="H103" s="781"/>
      <c r="I103" s="781"/>
      <c r="J103" s="781"/>
      <c r="K103" s="781"/>
      <c r="L103" s="781"/>
      <c r="M103" s="782"/>
      <c r="N103" s="731" t="str">
        <f>IF('521A_entry'!AE25="","",'521A_entry'!AE25)</f>
        <v/>
      </c>
      <c r="O103" s="736"/>
    </row>
    <row r="104" spans="1:18" ht="13.2" customHeight="1" x14ac:dyDescent="0.25">
      <c r="A104" s="780" t="s">
        <v>3767</v>
      </c>
      <c r="B104" s="781"/>
      <c r="C104" s="781"/>
      <c r="D104" s="781"/>
      <c r="E104" s="781"/>
      <c r="F104" s="781"/>
      <c r="G104" s="781"/>
      <c r="H104" s="781"/>
      <c r="I104" s="781"/>
      <c r="J104" s="781"/>
      <c r="K104" s="781"/>
      <c r="L104" s="781"/>
      <c r="M104" s="782"/>
      <c r="N104" s="731" t="str">
        <f>IF('521A_entry'!AE26="","",'521A_entry'!AE26)</f>
        <v/>
      </c>
      <c r="O104" s="736"/>
    </row>
    <row r="105" spans="1:18" ht="13.95" customHeight="1" x14ac:dyDescent="0.25">
      <c r="A105" s="783" t="s">
        <v>3120</v>
      </c>
      <c r="B105" s="781"/>
      <c r="C105" s="781"/>
      <c r="D105" s="781"/>
      <c r="E105" s="781"/>
      <c r="F105" s="781"/>
      <c r="G105" s="781"/>
      <c r="H105" s="781"/>
      <c r="I105" s="781"/>
      <c r="J105" s="781"/>
      <c r="K105" s="781"/>
      <c r="L105" s="781"/>
      <c r="M105" s="782"/>
      <c r="N105" s="731" t="str">
        <f>IF('521A_entry'!AE27="","",'521A_entry'!AE27)</f>
        <v/>
      </c>
      <c r="O105" s="736"/>
    </row>
    <row r="106" spans="1:18" ht="13.95" customHeight="1" x14ac:dyDescent="0.3">
      <c r="A106" s="624" t="s">
        <v>3121</v>
      </c>
      <c r="B106" s="624"/>
      <c r="C106" s="624"/>
      <c r="D106" s="624"/>
      <c r="E106" s="624"/>
      <c r="F106" s="624"/>
      <c r="G106" s="624"/>
      <c r="H106" s="624"/>
      <c r="I106" s="624"/>
      <c r="J106" s="624"/>
      <c r="K106" s="624"/>
      <c r="L106" s="624"/>
      <c r="M106" s="624"/>
      <c r="N106" s="624"/>
      <c r="O106" s="624"/>
    </row>
    <row r="107" spans="1:18" ht="18" customHeight="1" x14ac:dyDescent="0.25">
      <c r="A107" s="783" t="s">
        <v>3122</v>
      </c>
      <c r="B107" s="781"/>
      <c r="C107" s="781"/>
      <c r="D107" s="781"/>
      <c r="E107" s="781"/>
      <c r="F107" s="781"/>
      <c r="G107" s="781"/>
      <c r="H107" s="781"/>
      <c r="I107" s="781"/>
      <c r="J107" s="781"/>
      <c r="K107" s="781"/>
      <c r="L107" s="781"/>
      <c r="M107" s="782"/>
      <c r="N107" s="731" t="str">
        <f>IF('521A_entry'!AE29="","",'521A_entry'!AE29)</f>
        <v/>
      </c>
      <c r="O107" s="736"/>
      <c r="R107" s="1">
        <v>4</v>
      </c>
    </row>
    <row r="108" spans="1:18" x14ac:dyDescent="0.3">
      <c r="A108" s="783" t="s">
        <v>3123</v>
      </c>
      <c r="B108" s="781"/>
      <c r="C108" s="781"/>
      <c r="D108" s="781"/>
      <c r="E108" s="781"/>
      <c r="F108" s="781"/>
      <c r="G108" s="781"/>
      <c r="H108" s="781"/>
      <c r="I108" s="781"/>
      <c r="J108" s="781"/>
      <c r="K108" s="781"/>
      <c r="L108" s="781"/>
      <c r="M108" s="782"/>
      <c r="N108" s="770" t="str">
        <f>IF('521A_entry'!AE30="","",'521A_entry'!AE30)</f>
        <v/>
      </c>
      <c r="O108" s="771"/>
    </row>
    <row r="109" spans="1:18" ht="13.2" customHeight="1" x14ac:dyDescent="0.25">
      <c r="A109" s="759" t="s">
        <v>3773</v>
      </c>
      <c r="B109" s="760"/>
      <c r="C109" s="760"/>
      <c r="D109" s="760"/>
      <c r="E109" s="761"/>
      <c r="F109" s="749" t="s">
        <v>3732</v>
      </c>
      <c r="G109" s="750"/>
      <c r="H109" s="750"/>
      <c r="I109" s="750"/>
      <c r="J109" s="750"/>
      <c r="K109" s="750"/>
      <c r="L109" s="750"/>
      <c r="M109" s="751"/>
      <c r="N109" s="752" t="s">
        <v>3719</v>
      </c>
      <c r="O109" s="753"/>
    </row>
    <row r="110" spans="1:18" x14ac:dyDescent="0.25">
      <c r="A110" s="754" t="str">
        <f>"Page 5 of "&amp;$R$3</f>
        <v>Page 5 of 4</v>
      </c>
      <c r="B110" s="755"/>
      <c r="C110" s="755"/>
      <c r="D110" s="755"/>
      <c r="E110" s="756"/>
      <c r="F110" s="754" t="str">
        <f>IF(K3="","",K3)</f>
        <v/>
      </c>
      <c r="G110" s="755"/>
      <c r="H110" s="755"/>
      <c r="I110" s="755"/>
      <c r="J110" s="755"/>
      <c r="K110" s="755"/>
      <c r="L110" s="755"/>
      <c r="M110" s="756"/>
      <c r="N110" s="757"/>
      <c r="O110" s="758"/>
    </row>
    <row r="111" spans="1:18" ht="13.2" customHeight="1" x14ac:dyDescent="0.3">
      <c r="A111" s="737" t="s">
        <v>3768</v>
      </c>
      <c r="B111" s="737"/>
      <c r="C111" s="737"/>
      <c r="D111" s="737"/>
      <c r="E111" s="737"/>
      <c r="F111" s="737"/>
      <c r="G111" s="624"/>
      <c r="H111" s="624"/>
      <c r="I111" s="624"/>
      <c r="J111" s="624"/>
      <c r="K111" s="624"/>
      <c r="L111" s="624"/>
      <c r="M111" s="624"/>
      <c r="N111" s="624"/>
      <c r="O111" s="624"/>
    </row>
    <row r="112" spans="1:18" x14ac:dyDescent="0.3">
      <c r="A112" s="738" t="s">
        <v>3733</v>
      </c>
      <c r="B112" s="739"/>
      <c r="C112" s="739"/>
      <c r="D112" s="739"/>
      <c r="E112" s="739"/>
      <c r="F112" s="739"/>
      <c r="G112" s="739"/>
      <c r="H112" s="739"/>
      <c r="I112" s="739"/>
      <c r="J112" s="739"/>
      <c r="K112" s="739"/>
      <c r="L112" s="739"/>
      <c r="M112" s="740"/>
      <c r="N112" s="738" t="s">
        <v>3734</v>
      </c>
      <c r="O112" s="740"/>
      <c r="R112" s="1">
        <f>IF(AND(A113="",N113=""),0,5)</f>
        <v>0</v>
      </c>
    </row>
    <row r="113" spans="1:18" x14ac:dyDescent="0.25">
      <c r="A113" s="733" t="str">
        <f>IF(OR('521A_entry'!L263="",'521A_entry'!L263=0),"",'521A_entry'!L263)</f>
        <v/>
      </c>
      <c r="B113" s="734"/>
      <c r="C113" s="734"/>
      <c r="D113" s="734"/>
      <c r="E113" s="734"/>
      <c r="F113" s="734"/>
      <c r="G113" s="734"/>
      <c r="H113" s="734"/>
      <c r="I113" s="734"/>
      <c r="J113" s="734"/>
      <c r="K113" s="734"/>
      <c r="L113" s="734"/>
      <c r="M113" s="735"/>
      <c r="N113" s="731" t="str">
        <f>IF(OR('521A_entry'!M263="",'521A_entry'!M263=0),"",'521A_entry'!M263)</f>
        <v/>
      </c>
      <c r="O113" s="736"/>
    </row>
    <row r="114" spans="1:18" x14ac:dyDescent="0.25">
      <c r="A114" s="733" t="str">
        <f>IF(OR('521A_entry'!L264="",'521A_entry'!L264=0),"",'521A_entry'!L264)</f>
        <v/>
      </c>
      <c r="B114" s="734"/>
      <c r="C114" s="734"/>
      <c r="D114" s="734"/>
      <c r="E114" s="734"/>
      <c r="F114" s="734"/>
      <c r="G114" s="734"/>
      <c r="H114" s="734"/>
      <c r="I114" s="734"/>
      <c r="J114" s="734"/>
      <c r="K114" s="734"/>
      <c r="L114" s="734"/>
      <c r="M114" s="735"/>
      <c r="N114" s="731" t="str">
        <f>IF(OR('521A_entry'!M264="",'521A_entry'!M264=0),"",'521A_entry'!M264)</f>
        <v/>
      </c>
      <c r="O114" s="736"/>
    </row>
    <row r="115" spans="1:18" x14ac:dyDescent="0.25">
      <c r="A115" s="733" t="str">
        <f>IF(OR('521A_entry'!L265="",'521A_entry'!L265=0),"",'521A_entry'!L265)</f>
        <v/>
      </c>
      <c r="B115" s="734"/>
      <c r="C115" s="734"/>
      <c r="D115" s="734"/>
      <c r="E115" s="734"/>
      <c r="F115" s="734"/>
      <c r="G115" s="734"/>
      <c r="H115" s="734"/>
      <c r="I115" s="734"/>
      <c r="J115" s="734"/>
      <c r="K115" s="734"/>
      <c r="L115" s="734"/>
      <c r="M115" s="735"/>
      <c r="N115" s="731" t="str">
        <f>IF(OR('521A_entry'!M265="",'521A_entry'!M265=0),"",'521A_entry'!M265)</f>
        <v/>
      </c>
      <c r="O115" s="736"/>
    </row>
    <row r="116" spans="1:18" x14ac:dyDescent="0.25">
      <c r="A116" s="733" t="str">
        <f>IF(OR('521A_entry'!L266="",'521A_entry'!L266=0),"",'521A_entry'!L266)</f>
        <v/>
      </c>
      <c r="B116" s="734"/>
      <c r="C116" s="734"/>
      <c r="D116" s="734"/>
      <c r="E116" s="734"/>
      <c r="F116" s="734"/>
      <c r="G116" s="734"/>
      <c r="H116" s="734"/>
      <c r="I116" s="734"/>
      <c r="J116" s="734"/>
      <c r="K116" s="734"/>
      <c r="L116" s="734"/>
      <c r="M116" s="735"/>
      <c r="N116" s="731" t="str">
        <f>IF(OR('521A_entry'!M266="",'521A_entry'!M266=0),"",'521A_entry'!M266)</f>
        <v/>
      </c>
      <c r="O116" s="736"/>
    </row>
    <row r="117" spans="1:18" x14ac:dyDescent="0.25">
      <c r="A117" s="733" t="str">
        <f>IF(OR('521A_entry'!L267="",'521A_entry'!L267=0),"",'521A_entry'!L267)</f>
        <v/>
      </c>
      <c r="B117" s="734"/>
      <c r="C117" s="734"/>
      <c r="D117" s="734"/>
      <c r="E117" s="734"/>
      <c r="F117" s="734"/>
      <c r="G117" s="734"/>
      <c r="H117" s="734"/>
      <c r="I117" s="734"/>
      <c r="J117" s="734"/>
      <c r="K117" s="734"/>
      <c r="L117" s="734"/>
      <c r="M117" s="735"/>
      <c r="N117" s="731" t="str">
        <f>IF(OR('521A_entry'!M267="",'521A_entry'!M267=0),"",'521A_entry'!M267)</f>
        <v/>
      </c>
      <c r="O117" s="736"/>
    </row>
    <row r="118" spans="1:18" x14ac:dyDescent="0.25">
      <c r="A118" s="745" t="s">
        <v>3735</v>
      </c>
      <c r="B118" s="729"/>
      <c r="C118" s="729"/>
      <c r="D118" s="729"/>
      <c r="E118" s="729"/>
      <c r="F118" s="729"/>
      <c r="G118" s="729"/>
      <c r="H118" s="729"/>
      <c r="I118" s="729"/>
      <c r="J118" s="729"/>
      <c r="K118" s="729"/>
      <c r="L118" s="729"/>
      <c r="M118" s="730"/>
      <c r="N118" s="731">
        <f>$N$49</f>
        <v>0</v>
      </c>
      <c r="O118" s="732"/>
    </row>
    <row r="119" spans="1:18" x14ac:dyDescent="0.3">
      <c r="A119" s="737" t="s">
        <v>3757</v>
      </c>
      <c r="B119" s="737"/>
      <c r="C119" s="737"/>
      <c r="D119" s="737"/>
      <c r="E119" s="737"/>
      <c r="F119" s="737"/>
      <c r="G119" s="624"/>
      <c r="H119" s="624"/>
      <c r="I119" s="624"/>
      <c r="J119" s="624"/>
      <c r="K119" s="624"/>
      <c r="L119" s="624"/>
      <c r="M119" s="624"/>
      <c r="N119" s="624"/>
      <c r="O119" s="624"/>
    </row>
    <row r="120" spans="1:18" ht="30" x14ac:dyDescent="0.3">
      <c r="A120" s="738" t="s">
        <v>3736</v>
      </c>
      <c r="B120" s="746"/>
      <c r="C120" s="746"/>
      <c r="D120" s="746"/>
      <c r="E120" s="746"/>
      <c r="F120" s="746"/>
      <c r="G120" s="730"/>
      <c r="H120" s="747" t="s">
        <v>3099</v>
      </c>
      <c r="I120" s="748"/>
      <c r="J120" s="326" t="s">
        <v>3737</v>
      </c>
      <c r="K120" s="35" t="s">
        <v>3100</v>
      </c>
      <c r="L120" s="728" t="s">
        <v>3101</v>
      </c>
      <c r="M120" s="730"/>
      <c r="N120" s="738" t="s">
        <v>3738</v>
      </c>
      <c r="O120" s="730"/>
      <c r="R120" s="1">
        <f>IF(AND(A121="",N121=""),0,5)</f>
        <v>0</v>
      </c>
    </row>
    <row r="121" spans="1:18" x14ac:dyDescent="0.25">
      <c r="A121" s="733" t="str">
        <f>IF(OR('521A_entry'!C281="",'521A_entry'!C281=0),"",'521A_entry'!C281)</f>
        <v/>
      </c>
      <c r="B121" s="734"/>
      <c r="C121" s="734"/>
      <c r="D121" s="734"/>
      <c r="E121" s="734"/>
      <c r="F121" s="734"/>
      <c r="G121" s="735"/>
      <c r="H121" s="741" t="str">
        <f>IF(OR('521A_entry'!D281="",'521A_entry'!D281=0),"",'521A_entry'!D281)</f>
        <v/>
      </c>
      <c r="I121" s="742"/>
      <c r="J121" s="324" t="str">
        <f>IF(OR('521A_entry'!E281="",'521A_entry'!E281=0),"",'521A_entry'!E281)</f>
        <v/>
      </c>
      <c r="K121" s="145" t="str">
        <f>IF(OR('521A_entry'!F281="",'521A_entry'!F281=0),"",'521A_entry'!F281)</f>
        <v/>
      </c>
      <c r="L121" s="743" t="str">
        <f>IF(OR('521A_entry'!G281="",'521A_entry'!G281=0),"",'521A_entry'!G281)</f>
        <v/>
      </c>
      <c r="M121" s="744"/>
      <c r="N121" s="731" t="str">
        <f>IF(OR('521A_entry'!H281="",'521A_entry'!H281=0),"",'521A_entry'!H281)</f>
        <v/>
      </c>
      <c r="O121" s="736"/>
    </row>
    <row r="122" spans="1:18" x14ac:dyDescent="0.25">
      <c r="A122" s="733" t="str">
        <f>IF(OR('521A_entry'!C282="",'521A_entry'!C282=0),"",'521A_entry'!C282)</f>
        <v/>
      </c>
      <c r="B122" s="734"/>
      <c r="C122" s="734"/>
      <c r="D122" s="734"/>
      <c r="E122" s="734"/>
      <c r="F122" s="734"/>
      <c r="G122" s="735"/>
      <c r="H122" s="741" t="str">
        <f>IF(OR('521A_entry'!D282="",'521A_entry'!D282=0),"",'521A_entry'!D282)</f>
        <v/>
      </c>
      <c r="I122" s="742"/>
      <c r="J122" s="324" t="str">
        <f>IF(OR('521A_entry'!E282="",'521A_entry'!E282=0),"",'521A_entry'!E282)</f>
        <v/>
      </c>
      <c r="K122" s="145" t="str">
        <f>IF(OR('521A_entry'!F282="",'521A_entry'!F282=0),"",'521A_entry'!F282)</f>
        <v/>
      </c>
      <c r="L122" s="743" t="str">
        <f>IF(OR('521A_entry'!G282="",'521A_entry'!G282=0),"",'521A_entry'!G282)</f>
        <v/>
      </c>
      <c r="M122" s="744"/>
      <c r="N122" s="731" t="str">
        <f>IF(OR('521A_entry'!H282="",'521A_entry'!H282=0),"",'521A_entry'!H282)</f>
        <v/>
      </c>
      <c r="O122" s="736"/>
    </row>
    <row r="123" spans="1:18" x14ac:dyDescent="0.25">
      <c r="A123" s="733" t="str">
        <f>IF(OR('521A_entry'!C283="",'521A_entry'!C283=0),"",'521A_entry'!C283)</f>
        <v/>
      </c>
      <c r="B123" s="734"/>
      <c r="C123" s="734"/>
      <c r="D123" s="734"/>
      <c r="E123" s="734"/>
      <c r="F123" s="734"/>
      <c r="G123" s="735"/>
      <c r="H123" s="741" t="str">
        <f>IF(OR('521A_entry'!D283="",'521A_entry'!D283=0),"",'521A_entry'!D283)</f>
        <v/>
      </c>
      <c r="I123" s="742"/>
      <c r="J123" s="324" t="str">
        <f>IF(OR('521A_entry'!E283="",'521A_entry'!E283=0),"",'521A_entry'!E283)</f>
        <v/>
      </c>
      <c r="K123" s="145" t="str">
        <f>IF(OR('521A_entry'!F283="",'521A_entry'!F283=0),"",'521A_entry'!F283)</f>
        <v/>
      </c>
      <c r="L123" s="743" t="str">
        <f>IF(OR('521A_entry'!G283="",'521A_entry'!G283=0),"",'521A_entry'!G283)</f>
        <v/>
      </c>
      <c r="M123" s="744"/>
      <c r="N123" s="731" t="str">
        <f>IF(OR('521A_entry'!H283="",'521A_entry'!H283=0),"",'521A_entry'!H283)</f>
        <v/>
      </c>
      <c r="O123" s="736"/>
    </row>
    <row r="124" spans="1:18" x14ac:dyDescent="0.25">
      <c r="A124" s="733" t="str">
        <f>IF(OR('521A_entry'!C284="",'521A_entry'!C284=0),"",'521A_entry'!C284)</f>
        <v/>
      </c>
      <c r="B124" s="734"/>
      <c r="C124" s="734"/>
      <c r="D124" s="734"/>
      <c r="E124" s="734"/>
      <c r="F124" s="734"/>
      <c r="G124" s="735"/>
      <c r="H124" s="741" t="str">
        <f>IF(OR('521A_entry'!D284="",'521A_entry'!D284=0),"",'521A_entry'!D284)</f>
        <v/>
      </c>
      <c r="I124" s="742"/>
      <c r="J124" s="324" t="str">
        <f>IF(OR('521A_entry'!E284="",'521A_entry'!E284=0),"",'521A_entry'!E284)</f>
        <v/>
      </c>
      <c r="K124" s="145" t="str">
        <f>IF(OR('521A_entry'!F284="",'521A_entry'!F284=0),"",'521A_entry'!F284)</f>
        <v/>
      </c>
      <c r="L124" s="743" t="str">
        <f>IF(OR('521A_entry'!G284="",'521A_entry'!G284=0),"",'521A_entry'!G284)</f>
        <v/>
      </c>
      <c r="M124" s="744"/>
      <c r="N124" s="731" t="str">
        <f>IF(OR('521A_entry'!H284="",'521A_entry'!H284=0),"",'521A_entry'!H284)</f>
        <v/>
      </c>
      <c r="O124" s="736"/>
    </row>
    <row r="125" spans="1:18" x14ac:dyDescent="0.25">
      <c r="A125" s="733" t="str">
        <f>IF(OR('521A_entry'!C285="",'521A_entry'!C285=0),"",'521A_entry'!C285)</f>
        <v/>
      </c>
      <c r="B125" s="734"/>
      <c r="C125" s="734"/>
      <c r="D125" s="734"/>
      <c r="E125" s="734"/>
      <c r="F125" s="734"/>
      <c r="G125" s="735"/>
      <c r="H125" s="741" t="str">
        <f>IF(OR('521A_entry'!D285="",'521A_entry'!D285=0),"",'521A_entry'!D285)</f>
        <v/>
      </c>
      <c r="I125" s="742"/>
      <c r="J125" s="324" t="str">
        <f>IF(OR('521A_entry'!E285="",'521A_entry'!E285=0),"",'521A_entry'!E285)</f>
        <v/>
      </c>
      <c r="K125" s="145" t="str">
        <f>IF(OR('521A_entry'!F285="",'521A_entry'!F285=0),"",'521A_entry'!F285)</f>
        <v/>
      </c>
      <c r="L125" s="743" t="str">
        <f>IF(OR('521A_entry'!G285="",'521A_entry'!G285=0),"",'521A_entry'!G285)</f>
        <v/>
      </c>
      <c r="M125" s="744"/>
      <c r="N125" s="731" t="str">
        <f>IF(OR('521A_entry'!H285="",'521A_entry'!H285=0),"",'521A_entry'!H285)</f>
        <v/>
      </c>
      <c r="O125" s="736"/>
    </row>
    <row r="126" spans="1:18" x14ac:dyDescent="0.25">
      <c r="A126" s="733" t="str">
        <f>IF(OR('521A_entry'!C286="",'521A_entry'!C286=0),"",'521A_entry'!C286)</f>
        <v/>
      </c>
      <c r="B126" s="734"/>
      <c r="C126" s="734"/>
      <c r="D126" s="734"/>
      <c r="E126" s="734"/>
      <c r="F126" s="734"/>
      <c r="G126" s="735"/>
      <c r="H126" s="741" t="str">
        <f>IF(OR('521A_entry'!D286="",'521A_entry'!D286=0),"",'521A_entry'!D286)</f>
        <v/>
      </c>
      <c r="I126" s="742"/>
      <c r="J126" s="324" t="str">
        <f>IF(OR('521A_entry'!E286="",'521A_entry'!E286=0),"",'521A_entry'!E286)</f>
        <v/>
      </c>
      <c r="K126" s="145" t="str">
        <f>IF(OR('521A_entry'!F286="",'521A_entry'!F286=0),"",'521A_entry'!F286)</f>
        <v/>
      </c>
      <c r="L126" s="743" t="str">
        <f>IF(OR('521A_entry'!G286="",'521A_entry'!G286=0),"",'521A_entry'!G286)</f>
        <v/>
      </c>
      <c r="M126" s="744"/>
      <c r="N126" s="731" t="str">
        <f>IF(OR('521A_entry'!H286="",'521A_entry'!H286=0),"",'521A_entry'!H286)</f>
        <v/>
      </c>
      <c r="O126" s="736"/>
    </row>
    <row r="127" spans="1:18" x14ac:dyDescent="0.25">
      <c r="A127" s="733" t="str">
        <f>IF(OR('521A_entry'!C287="",'521A_entry'!C287=0),"",'521A_entry'!C287)</f>
        <v/>
      </c>
      <c r="B127" s="734"/>
      <c r="C127" s="734"/>
      <c r="D127" s="734"/>
      <c r="E127" s="734"/>
      <c r="F127" s="734"/>
      <c r="G127" s="735"/>
      <c r="H127" s="741" t="str">
        <f>IF(OR('521A_entry'!D287="",'521A_entry'!D287=0),"",'521A_entry'!D287)</f>
        <v/>
      </c>
      <c r="I127" s="742"/>
      <c r="J127" s="324" t="str">
        <f>IF(OR('521A_entry'!E287="",'521A_entry'!E287=0),"",'521A_entry'!E287)</f>
        <v/>
      </c>
      <c r="K127" s="145" t="str">
        <f>IF(OR('521A_entry'!F287="",'521A_entry'!F287=0),"",'521A_entry'!F287)</f>
        <v/>
      </c>
      <c r="L127" s="743" t="str">
        <f>IF(OR('521A_entry'!G287="",'521A_entry'!G287=0),"",'521A_entry'!G287)</f>
        <v/>
      </c>
      <c r="M127" s="744"/>
      <c r="N127" s="731" t="str">
        <f>IF(OR('521A_entry'!H287="",'521A_entry'!H287=0),"",'521A_entry'!H287)</f>
        <v/>
      </c>
      <c r="O127" s="736"/>
    </row>
    <row r="128" spans="1:18" x14ac:dyDescent="0.25">
      <c r="A128" s="733" t="str">
        <f>IF(OR('521A_entry'!C288="",'521A_entry'!C288=0),"",'521A_entry'!C288)</f>
        <v/>
      </c>
      <c r="B128" s="734"/>
      <c r="C128" s="734"/>
      <c r="D128" s="734"/>
      <c r="E128" s="734"/>
      <c r="F128" s="734"/>
      <c r="G128" s="735"/>
      <c r="H128" s="741" t="str">
        <f>IF(OR('521A_entry'!D288="",'521A_entry'!D288=0),"",'521A_entry'!D288)</f>
        <v/>
      </c>
      <c r="I128" s="742"/>
      <c r="J128" s="324" t="str">
        <f>IF(OR('521A_entry'!E288="",'521A_entry'!E288=0),"",'521A_entry'!E288)</f>
        <v/>
      </c>
      <c r="K128" s="145" t="str">
        <f>IF(OR('521A_entry'!F288="",'521A_entry'!F288=0),"",'521A_entry'!F288)</f>
        <v/>
      </c>
      <c r="L128" s="743" t="str">
        <f>IF(OR('521A_entry'!G288="",'521A_entry'!G288=0),"",'521A_entry'!G288)</f>
        <v/>
      </c>
      <c r="M128" s="744"/>
      <c r="N128" s="731" t="str">
        <f>IF(OR('521A_entry'!H288="",'521A_entry'!H288=0),"",'521A_entry'!H288)</f>
        <v/>
      </c>
      <c r="O128" s="736"/>
    </row>
    <row r="129" spans="1:15" x14ac:dyDescent="0.25">
      <c r="A129" s="733" t="str">
        <f>IF(OR('521A_entry'!C289="",'521A_entry'!C289=0),"",'521A_entry'!C289)</f>
        <v/>
      </c>
      <c r="B129" s="734"/>
      <c r="C129" s="734"/>
      <c r="D129" s="734"/>
      <c r="E129" s="734"/>
      <c r="F129" s="734"/>
      <c r="G129" s="735"/>
      <c r="H129" s="741" t="str">
        <f>IF(OR('521A_entry'!D289="",'521A_entry'!D289=0),"",'521A_entry'!D289)</f>
        <v/>
      </c>
      <c r="I129" s="742"/>
      <c r="J129" s="324" t="str">
        <f>IF(OR('521A_entry'!E289="",'521A_entry'!E289=0),"",'521A_entry'!E289)</f>
        <v/>
      </c>
      <c r="K129" s="145" t="str">
        <f>IF(OR('521A_entry'!F289="",'521A_entry'!F289=0),"",'521A_entry'!F289)</f>
        <v/>
      </c>
      <c r="L129" s="743" t="str">
        <f>IF(OR('521A_entry'!G289="",'521A_entry'!G289=0),"",'521A_entry'!G289)</f>
        <v/>
      </c>
      <c r="M129" s="744"/>
      <c r="N129" s="731" t="str">
        <f>IF(OR('521A_entry'!H289="",'521A_entry'!H289=0),"",'521A_entry'!H289)</f>
        <v/>
      </c>
      <c r="O129" s="736"/>
    </row>
    <row r="130" spans="1:15" x14ac:dyDescent="0.25">
      <c r="A130" s="733" t="str">
        <f>IF(OR('521A_entry'!C290="",'521A_entry'!C290=0),"",'521A_entry'!C290)</f>
        <v/>
      </c>
      <c r="B130" s="734"/>
      <c r="C130" s="734"/>
      <c r="D130" s="734"/>
      <c r="E130" s="734"/>
      <c r="F130" s="734"/>
      <c r="G130" s="735"/>
      <c r="H130" s="741" t="str">
        <f>IF(OR('521A_entry'!D290="",'521A_entry'!D290=0),"",'521A_entry'!D290)</f>
        <v/>
      </c>
      <c r="I130" s="742"/>
      <c r="J130" s="324" t="str">
        <f>IF(OR('521A_entry'!E290="",'521A_entry'!E290=0),"",'521A_entry'!E290)</f>
        <v/>
      </c>
      <c r="K130" s="145" t="str">
        <f>IF(OR('521A_entry'!F290="",'521A_entry'!F290=0),"",'521A_entry'!F290)</f>
        <v/>
      </c>
      <c r="L130" s="743" t="str">
        <f>IF(OR('521A_entry'!G290="",'521A_entry'!G290=0),"",'521A_entry'!G290)</f>
        <v/>
      </c>
      <c r="M130" s="744"/>
      <c r="N130" s="731" t="str">
        <f>IF(OR('521A_entry'!H290="",'521A_entry'!H290=0),"",'521A_entry'!H290)</f>
        <v/>
      </c>
      <c r="O130" s="736"/>
    </row>
    <row r="131" spans="1:15" x14ac:dyDescent="0.25">
      <c r="A131" s="733" t="str">
        <f>IF(OR('521A_entry'!C291="",'521A_entry'!C291=0),"",'521A_entry'!C291)</f>
        <v/>
      </c>
      <c r="B131" s="734"/>
      <c r="C131" s="734"/>
      <c r="D131" s="734"/>
      <c r="E131" s="734"/>
      <c r="F131" s="734"/>
      <c r="G131" s="735"/>
      <c r="H131" s="741" t="str">
        <f>IF(OR('521A_entry'!D291="",'521A_entry'!D291=0),"",'521A_entry'!D291)</f>
        <v/>
      </c>
      <c r="I131" s="742"/>
      <c r="J131" s="324" t="str">
        <f>IF(OR('521A_entry'!E291="",'521A_entry'!E291=0),"",'521A_entry'!E291)</f>
        <v/>
      </c>
      <c r="K131" s="145" t="str">
        <f>IF(OR('521A_entry'!F291="",'521A_entry'!F291=0),"",'521A_entry'!F291)</f>
        <v/>
      </c>
      <c r="L131" s="743" t="str">
        <f>IF(OR('521A_entry'!G291="",'521A_entry'!G291=0),"",'521A_entry'!G291)</f>
        <v/>
      </c>
      <c r="M131" s="744"/>
      <c r="N131" s="731" t="str">
        <f>IF(OR('521A_entry'!H291="",'521A_entry'!H291=0),"",'521A_entry'!H291)</f>
        <v/>
      </c>
      <c r="O131" s="736"/>
    </row>
    <row r="132" spans="1:15" x14ac:dyDescent="0.25">
      <c r="A132" s="733" t="str">
        <f>IF(OR('521A_entry'!C292="",'521A_entry'!C292=0),"",'521A_entry'!C292)</f>
        <v/>
      </c>
      <c r="B132" s="734"/>
      <c r="C132" s="734"/>
      <c r="D132" s="734"/>
      <c r="E132" s="734"/>
      <c r="F132" s="734"/>
      <c r="G132" s="735"/>
      <c r="H132" s="741" t="str">
        <f>IF(OR('521A_entry'!D292="",'521A_entry'!D292=0),"",'521A_entry'!D292)</f>
        <v/>
      </c>
      <c r="I132" s="742"/>
      <c r="J132" s="324" t="str">
        <f>IF(OR('521A_entry'!E292="",'521A_entry'!E292=0),"",'521A_entry'!E292)</f>
        <v/>
      </c>
      <c r="K132" s="145" t="str">
        <f>IF(OR('521A_entry'!F292="",'521A_entry'!F292=0),"",'521A_entry'!F292)</f>
        <v/>
      </c>
      <c r="L132" s="743" t="str">
        <f>IF(OR('521A_entry'!G292="",'521A_entry'!G292=0),"",'521A_entry'!G292)</f>
        <v/>
      </c>
      <c r="M132" s="744"/>
      <c r="N132" s="731" t="str">
        <f>IF(OR('521A_entry'!H292="",'521A_entry'!H292=0),"",'521A_entry'!H292)</f>
        <v/>
      </c>
      <c r="O132" s="736"/>
    </row>
    <row r="133" spans="1:15" x14ac:dyDescent="0.25">
      <c r="A133" s="733" t="str">
        <f>IF(OR('521A_entry'!C293="",'521A_entry'!C293=0),"",'521A_entry'!C293)</f>
        <v/>
      </c>
      <c r="B133" s="734"/>
      <c r="C133" s="734"/>
      <c r="D133" s="734"/>
      <c r="E133" s="734"/>
      <c r="F133" s="734"/>
      <c r="G133" s="735"/>
      <c r="H133" s="741" t="str">
        <f>IF(OR('521A_entry'!D293="",'521A_entry'!D293=0),"",'521A_entry'!D293)</f>
        <v/>
      </c>
      <c r="I133" s="742"/>
      <c r="J133" s="324" t="str">
        <f>IF(OR('521A_entry'!E293="",'521A_entry'!E293=0),"",'521A_entry'!E293)</f>
        <v/>
      </c>
      <c r="K133" s="145" t="str">
        <f>IF(OR('521A_entry'!F293="",'521A_entry'!F293=0),"",'521A_entry'!F293)</f>
        <v/>
      </c>
      <c r="L133" s="743" t="str">
        <f>IF(OR('521A_entry'!G293="",'521A_entry'!G293=0),"",'521A_entry'!G293)</f>
        <v/>
      </c>
      <c r="M133" s="744"/>
      <c r="N133" s="731" t="str">
        <f>IF(OR('521A_entry'!H293="",'521A_entry'!H293=0),"",'521A_entry'!H293)</f>
        <v/>
      </c>
      <c r="O133" s="736"/>
    </row>
    <row r="134" spans="1:15" x14ac:dyDescent="0.25">
      <c r="A134" s="733" t="str">
        <f>IF(OR('521A_entry'!C294="",'521A_entry'!C294=0),"",'521A_entry'!C294)</f>
        <v/>
      </c>
      <c r="B134" s="734"/>
      <c r="C134" s="734"/>
      <c r="D134" s="734"/>
      <c r="E134" s="734"/>
      <c r="F134" s="734"/>
      <c r="G134" s="735"/>
      <c r="H134" s="741" t="str">
        <f>IF(OR('521A_entry'!D294="",'521A_entry'!D294=0),"",'521A_entry'!D294)</f>
        <v/>
      </c>
      <c r="I134" s="742"/>
      <c r="J134" s="324" t="str">
        <f>IF(OR('521A_entry'!E294="",'521A_entry'!E294=0),"",'521A_entry'!E294)</f>
        <v/>
      </c>
      <c r="K134" s="145" t="str">
        <f>IF(OR('521A_entry'!F294="",'521A_entry'!F294=0),"",'521A_entry'!F294)</f>
        <v/>
      </c>
      <c r="L134" s="743" t="str">
        <f>IF(OR('521A_entry'!G294="",'521A_entry'!G294=0),"",'521A_entry'!G294)</f>
        <v/>
      </c>
      <c r="M134" s="744"/>
      <c r="N134" s="731" t="str">
        <f>IF(OR('521A_entry'!H294="",'521A_entry'!H294=0),"",'521A_entry'!H294)</f>
        <v/>
      </c>
      <c r="O134" s="736"/>
    </row>
    <row r="135" spans="1:15" x14ac:dyDescent="0.25">
      <c r="A135" s="733" t="str">
        <f>IF(OR('521A_entry'!C295="",'521A_entry'!C295=0),"",'521A_entry'!C295)</f>
        <v/>
      </c>
      <c r="B135" s="734"/>
      <c r="C135" s="734"/>
      <c r="D135" s="734"/>
      <c r="E135" s="734"/>
      <c r="F135" s="734"/>
      <c r="G135" s="735"/>
      <c r="H135" s="741" t="str">
        <f>IF(OR('521A_entry'!D295="",'521A_entry'!D295=0),"",'521A_entry'!D295)</f>
        <v/>
      </c>
      <c r="I135" s="742"/>
      <c r="J135" s="324" t="str">
        <f>IF(OR('521A_entry'!E295="",'521A_entry'!E295=0),"",'521A_entry'!E295)</f>
        <v/>
      </c>
      <c r="K135" s="145" t="str">
        <f>IF(OR('521A_entry'!F295="",'521A_entry'!F295=0),"",'521A_entry'!F295)</f>
        <v/>
      </c>
      <c r="L135" s="743" t="str">
        <f>IF(OR('521A_entry'!G295="",'521A_entry'!G295=0),"",'521A_entry'!G295)</f>
        <v/>
      </c>
      <c r="M135" s="744"/>
      <c r="N135" s="731" t="str">
        <f>IF(OR('521A_entry'!H295="",'521A_entry'!H295=0),"",'521A_entry'!H295)</f>
        <v/>
      </c>
      <c r="O135" s="736"/>
    </row>
    <row r="136" spans="1:15" x14ac:dyDescent="0.25">
      <c r="A136" s="733" t="str">
        <f>IF(OR('521A_entry'!C296="",'521A_entry'!C296=0),"",'521A_entry'!C296)</f>
        <v/>
      </c>
      <c r="B136" s="734"/>
      <c r="C136" s="734"/>
      <c r="D136" s="734"/>
      <c r="E136" s="734"/>
      <c r="F136" s="734"/>
      <c r="G136" s="735"/>
      <c r="H136" s="741" t="str">
        <f>IF(OR('521A_entry'!D296="",'521A_entry'!D296=0),"",'521A_entry'!D296)</f>
        <v/>
      </c>
      <c r="I136" s="742"/>
      <c r="J136" s="324" t="str">
        <f>IF(OR('521A_entry'!E296="",'521A_entry'!E296=0),"",'521A_entry'!E296)</f>
        <v/>
      </c>
      <c r="K136" s="145" t="str">
        <f>IF(OR('521A_entry'!F296="",'521A_entry'!F296=0),"",'521A_entry'!F296)</f>
        <v/>
      </c>
      <c r="L136" s="743" t="str">
        <f>IF(OR('521A_entry'!G296="",'521A_entry'!G296=0),"",'521A_entry'!G296)</f>
        <v/>
      </c>
      <c r="M136" s="744"/>
      <c r="N136" s="731" t="str">
        <f>IF(OR('521A_entry'!H296="",'521A_entry'!H296=0),"",'521A_entry'!H296)</f>
        <v/>
      </c>
      <c r="O136" s="736"/>
    </row>
    <row r="137" spans="1:15" x14ac:dyDescent="0.25">
      <c r="A137" s="733" t="str">
        <f>IF(OR('521A_entry'!C297="",'521A_entry'!C297=0),"",'521A_entry'!C297)</f>
        <v/>
      </c>
      <c r="B137" s="734"/>
      <c r="C137" s="734"/>
      <c r="D137" s="734"/>
      <c r="E137" s="734"/>
      <c r="F137" s="734"/>
      <c r="G137" s="735"/>
      <c r="H137" s="741" t="str">
        <f>IF(OR('521A_entry'!D297="",'521A_entry'!D297=0),"",'521A_entry'!D297)</f>
        <v/>
      </c>
      <c r="I137" s="742"/>
      <c r="J137" s="324" t="str">
        <f>IF(OR('521A_entry'!E297="",'521A_entry'!E297=0),"",'521A_entry'!E297)</f>
        <v/>
      </c>
      <c r="K137" s="145" t="str">
        <f>IF(OR('521A_entry'!F297="",'521A_entry'!F297=0),"",'521A_entry'!F297)</f>
        <v/>
      </c>
      <c r="L137" s="743" t="str">
        <f>IF(OR('521A_entry'!G297="",'521A_entry'!G297=0),"",'521A_entry'!G297)</f>
        <v/>
      </c>
      <c r="M137" s="744"/>
      <c r="N137" s="731" t="str">
        <f>IF(OR('521A_entry'!H297="",'521A_entry'!H297=0),"",'521A_entry'!H297)</f>
        <v/>
      </c>
      <c r="O137" s="736"/>
    </row>
    <row r="138" spans="1:15" x14ac:dyDescent="0.25">
      <c r="A138" s="733" t="str">
        <f>IF(OR('521A_entry'!C298="",'521A_entry'!C298=0),"",'521A_entry'!C298)</f>
        <v/>
      </c>
      <c r="B138" s="734"/>
      <c r="C138" s="734"/>
      <c r="D138" s="734"/>
      <c r="E138" s="734"/>
      <c r="F138" s="734"/>
      <c r="G138" s="735"/>
      <c r="H138" s="741" t="str">
        <f>IF(OR('521A_entry'!D298="",'521A_entry'!D298=0),"",'521A_entry'!D298)</f>
        <v/>
      </c>
      <c r="I138" s="742"/>
      <c r="J138" s="324" t="str">
        <f>IF(OR('521A_entry'!E298="",'521A_entry'!E298=0),"",'521A_entry'!E298)</f>
        <v/>
      </c>
      <c r="K138" s="145" t="str">
        <f>IF(OR('521A_entry'!F298="",'521A_entry'!F298=0),"",'521A_entry'!F298)</f>
        <v/>
      </c>
      <c r="L138" s="743" t="str">
        <f>IF(OR('521A_entry'!G298="",'521A_entry'!G298=0),"",'521A_entry'!G298)</f>
        <v/>
      </c>
      <c r="M138" s="744"/>
      <c r="N138" s="731" t="str">
        <f>IF(OR('521A_entry'!H298="",'521A_entry'!H298=0),"",'521A_entry'!H298)</f>
        <v/>
      </c>
      <c r="O138" s="736"/>
    </row>
    <row r="139" spans="1:15" x14ac:dyDescent="0.25">
      <c r="A139" s="733" t="str">
        <f>IF(OR('521A_entry'!C299="",'521A_entry'!C299=0),"",'521A_entry'!C299)</f>
        <v/>
      </c>
      <c r="B139" s="734"/>
      <c r="C139" s="734"/>
      <c r="D139" s="734"/>
      <c r="E139" s="734"/>
      <c r="F139" s="734"/>
      <c r="G139" s="735"/>
      <c r="H139" s="741" t="str">
        <f>IF(OR('521A_entry'!D299="",'521A_entry'!D299=0),"",'521A_entry'!D299)</f>
        <v/>
      </c>
      <c r="I139" s="742"/>
      <c r="J139" s="324" t="str">
        <f>IF(OR('521A_entry'!E299="",'521A_entry'!E299=0),"",'521A_entry'!E299)</f>
        <v/>
      </c>
      <c r="K139" s="145" t="str">
        <f>IF(OR('521A_entry'!F299="",'521A_entry'!F299=0),"",'521A_entry'!F299)</f>
        <v/>
      </c>
      <c r="L139" s="743" t="str">
        <f>IF(OR('521A_entry'!G299="",'521A_entry'!G299=0),"",'521A_entry'!G299)</f>
        <v/>
      </c>
      <c r="M139" s="744"/>
      <c r="N139" s="731" t="str">
        <f>IF(OR('521A_entry'!H299="",'521A_entry'!H299=0),"",'521A_entry'!H299)</f>
        <v/>
      </c>
      <c r="O139" s="736"/>
    </row>
    <row r="140" spans="1:15" x14ac:dyDescent="0.25">
      <c r="A140" s="733" t="str">
        <f>IF(OR('521A_entry'!C300="",'521A_entry'!C300=0),"",'521A_entry'!C300)</f>
        <v/>
      </c>
      <c r="B140" s="734"/>
      <c r="C140" s="734"/>
      <c r="D140" s="734"/>
      <c r="E140" s="734"/>
      <c r="F140" s="734"/>
      <c r="G140" s="735"/>
      <c r="H140" s="741" t="str">
        <f>IF(OR('521A_entry'!D300="",'521A_entry'!D300=0),"",'521A_entry'!D300)</f>
        <v/>
      </c>
      <c r="I140" s="742"/>
      <c r="J140" s="324" t="str">
        <f>IF(OR('521A_entry'!E300="",'521A_entry'!E300=0),"",'521A_entry'!E300)</f>
        <v/>
      </c>
      <c r="K140" s="145" t="str">
        <f>IF(OR('521A_entry'!F300="",'521A_entry'!F300=0),"",'521A_entry'!F300)</f>
        <v/>
      </c>
      <c r="L140" s="743" t="str">
        <f>IF(OR('521A_entry'!G300="",'521A_entry'!G300=0),"",'521A_entry'!G300)</f>
        <v/>
      </c>
      <c r="M140" s="744"/>
      <c r="N140" s="731" t="str">
        <f>IF(OR('521A_entry'!H300="",'521A_entry'!H300=0),"",'521A_entry'!H300)</f>
        <v/>
      </c>
      <c r="O140" s="736"/>
    </row>
    <row r="141" spans="1:15" x14ac:dyDescent="0.25">
      <c r="A141" s="733" t="str">
        <f>IF(OR('521A_entry'!C301="",'521A_entry'!C301=0),"",'521A_entry'!C301)</f>
        <v/>
      </c>
      <c r="B141" s="734"/>
      <c r="C141" s="734"/>
      <c r="D141" s="734"/>
      <c r="E141" s="734"/>
      <c r="F141" s="734"/>
      <c r="G141" s="735"/>
      <c r="H141" s="741" t="str">
        <f>IF(OR('521A_entry'!D301="",'521A_entry'!D301=0),"",'521A_entry'!D301)</f>
        <v/>
      </c>
      <c r="I141" s="742"/>
      <c r="J141" s="324" t="str">
        <f>IF(OR('521A_entry'!E301="",'521A_entry'!E301=0),"",'521A_entry'!E301)</f>
        <v/>
      </c>
      <c r="K141" s="145" t="str">
        <f>IF(OR('521A_entry'!F301="",'521A_entry'!F301=0),"",'521A_entry'!F301)</f>
        <v/>
      </c>
      <c r="L141" s="743" t="str">
        <f>IF(OR('521A_entry'!G301="",'521A_entry'!G301=0),"",'521A_entry'!G301)</f>
        <v/>
      </c>
      <c r="M141" s="744"/>
      <c r="N141" s="731" t="str">
        <f>IF(OR('521A_entry'!H301="",'521A_entry'!H301=0),"",'521A_entry'!H301)</f>
        <v/>
      </c>
      <c r="O141" s="736"/>
    </row>
    <row r="142" spans="1:15" x14ac:dyDescent="0.25">
      <c r="A142" s="733" t="str">
        <f>IF(OR('521A_entry'!C302="",'521A_entry'!C302=0),"",'521A_entry'!C302)</f>
        <v/>
      </c>
      <c r="B142" s="734"/>
      <c r="C142" s="734"/>
      <c r="D142" s="734"/>
      <c r="E142" s="734"/>
      <c r="F142" s="734"/>
      <c r="G142" s="735"/>
      <c r="H142" s="741" t="str">
        <f>IF(OR('521A_entry'!D302="",'521A_entry'!D302=0),"",'521A_entry'!D302)</f>
        <v/>
      </c>
      <c r="I142" s="742"/>
      <c r="J142" s="324" t="str">
        <f>IF(OR('521A_entry'!E302="",'521A_entry'!E302=0),"",'521A_entry'!E302)</f>
        <v/>
      </c>
      <c r="K142" s="145" t="str">
        <f>IF(OR('521A_entry'!F302="",'521A_entry'!F302=0),"",'521A_entry'!F302)</f>
        <v/>
      </c>
      <c r="L142" s="743" t="str">
        <f>IF(OR('521A_entry'!G302="",'521A_entry'!G302=0),"",'521A_entry'!G302)</f>
        <v/>
      </c>
      <c r="M142" s="744"/>
      <c r="N142" s="731" t="str">
        <f>IF(OR('521A_entry'!H302="",'521A_entry'!H302=0),"",'521A_entry'!H302)</f>
        <v/>
      </c>
      <c r="O142" s="736"/>
    </row>
    <row r="143" spans="1:15" x14ac:dyDescent="0.25">
      <c r="A143" s="733" t="str">
        <f>IF(OR('521A_entry'!C303="",'521A_entry'!C303=0),"",'521A_entry'!C303)</f>
        <v/>
      </c>
      <c r="B143" s="734"/>
      <c r="C143" s="734"/>
      <c r="D143" s="734"/>
      <c r="E143" s="734"/>
      <c r="F143" s="734"/>
      <c r="G143" s="735"/>
      <c r="H143" s="741" t="str">
        <f>IF(OR('521A_entry'!D303="",'521A_entry'!D303=0),"",'521A_entry'!D303)</f>
        <v/>
      </c>
      <c r="I143" s="742"/>
      <c r="J143" s="324" t="str">
        <f>IF(OR('521A_entry'!E303="",'521A_entry'!E303=0),"",'521A_entry'!E303)</f>
        <v/>
      </c>
      <c r="K143" s="145" t="str">
        <f>IF(OR('521A_entry'!F303="",'521A_entry'!F303=0),"",'521A_entry'!F303)</f>
        <v/>
      </c>
      <c r="L143" s="743" t="str">
        <f>IF(OR('521A_entry'!G303="",'521A_entry'!G303=0),"",'521A_entry'!G303)</f>
        <v/>
      </c>
      <c r="M143" s="744"/>
      <c r="N143" s="731" t="str">
        <f>IF(OR('521A_entry'!H303="",'521A_entry'!H303=0),"",'521A_entry'!H303)</f>
        <v/>
      </c>
      <c r="O143" s="736"/>
    </row>
    <row r="144" spans="1:15" x14ac:dyDescent="0.25">
      <c r="A144" s="728" t="s">
        <v>3102</v>
      </c>
      <c r="B144" s="729"/>
      <c r="C144" s="729"/>
      <c r="D144" s="729"/>
      <c r="E144" s="729"/>
      <c r="F144" s="729"/>
      <c r="G144" s="729"/>
      <c r="H144" s="729"/>
      <c r="I144" s="729"/>
      <c r="J144" s="729"/>
      <c r="K144" s="729"/>
      <c r="L144" s="729"/>
      <c r="M144" s="730"/>
      <c r="N144" s="731">
        <f>$N$75</f>
        <v>0</v>
      </c>
      <c r="O144" s="732"/>
    </row>
    <row r="145" spans="1:18" x14ac:dyDescent="0.3">
      <c r="A145" s="737" t="s">
        <v>3758</v>
      </c>
      <c r="B145" s="737"/>
      <c r="C145" s="737"/>
      <c r="D145" s="737"/>
      <c r="E145" s="737"/>
      <c r="F145" s="737"/>
      <c r="G145" s="624"/>
      <c r="H145" s="624"/>
      <c r="I145" s="624"/>
      <c r="J145" s="624"/>
      <c r="K145" s="624"/>
      <c r="L145" s="624"/>
      <c r="M145" s="624"/>
      <c r="N145" s="624"/>
      <c r="O145" s="624"/>
    </row>
    <row r="146" spans="1:18" x14ac:dyDescent="0.3">
      <c r="A146" s="738" t="s">
        <v>3739</v>
      </c>
      <c r="B146" s="739"/>
      <c r="C146" s="739"/>
      <c r="D146" s="739"/>
      <c r="E146" s="739"/>
      <c r="F146" s="739"/>
      <c r="G146" s="739"/>
      <c r="H146" s="739"/>
      <c r="I146" s="739"/>
      <c r="J146" s="739"/>
      <c r="K146" s="739"/>
      <c r="L146" s="739"/>
      <c r="M146" s="740"/>
      <c r="N146" s="738" t="s">
        <v>3740</v>
      </c>
      <c r="O146" s="740"/>
      <c r="R146" s="1">
        <f>IF(AND(A147="",N147=""),0,5)</f>
        <v>0</v>
      </c>
    </row>
    <row r="147" spans="1:18" x14ac:dyDescent="0.25">
      <c r="A147" s="733" t="str">
        <f>IF(OR('521A_entry'!Q266="",'521A_entry'!Q266=0),"",'521A_entry'!Q266)</f>
        <v/>
      </c>
      <c r="B147" s="734"/>
      <c r="C147" s="734"/>
      <c r="D147" s="734"/>
      <c r="E147" s="734"/>
      <c r="F147" s="734"/>
      <c r="G147" s="734"/>
      <c r="H147" s="734"/>
      <c r="I147" s="734"/>
      <c r="J147" s="734"/>
      <c r="K147" s="734"/>
      <c r="L147" s="734"/>
      <c r="M147" s="735"/>
      <c r="N147" s="731" t="str">
        <f>IF(OR('521A_entry'!R266="",'521A_entry'!R266=0),"",'521A_entry'!R266)</f>
        <v/>
      </c>
      <c r="O147" s="736"/>
    </row>
    <row r="148" spans="1:18" x14ac:dyDescent="0.25">
      <c r="A148" s="733" t="str">
        <f>IF(OR('521A_entry'!Q267="",'521A_entry'!Q267=0),"",'521A_entry'!Q267)</f>
        <v/>
      </c>
      <c r="B148" s="734"/>
      <c r="C148" s="734"/>
      <c r="D148" s="734"/>
      <c r="E148" s="734"/>
      <c r="F148" s="734"/>
      <c r="G148" s="734"/>
      <c r="H148" s="734"/>
      <c r="I148" s="734"/>
      <c r="J148" s="734"/>
      <c r="K148" s="734"/>
      <c r="L148" s="734"/>
      <c r="M148" s="735"/>
      <c r="N148" s="731" t="str">
        <f>IF(OR('521A_entry'!R267="",'521A_entry'!R267=0),"",'521A_entry'!R267)</f>
        <v/>
      </c>
      <c r="O148" s="736"/>
    </row>
    <row r="149" spans="1:18" x14ac:dyDescent="0.25">
      <c r="A149" s="733" t="str">
        <f>IF(OR('521A_entry'!Q268="",'521A_entry'!Q268=0),"",'521A_entry'!Q268)</f>
        <v/>
      </c>
      <c r="B149" s="734"/>
      <c r="C149" s="734"/>
      <c r="D149" s="734"/>
      <c r="E149" s="734"/>
      <c r="F149" s="734"/>
      <c r="G149" s="734"/>
      <c r="H149" s="734"/>
      <c r="I149" s="734"/>
      <c r="J149" s="734"/>
      <c r="K149" s="734"/>
      <c r="L149" s="734"/>
      <c r="M149" s="735"/>
      <c r="N149" s="731" t="str">
        <f>IF(OR('521A_entry'!R268="",'521A_entry'!R268=0),"",'521A_entry'!R268)</f>
        <v/>
      </c>
      <c r="O149" s="736"/>
    </row>
    <row r="150" spans="1:18" x14ac:dyDescent="0.25">
      <c r="A150" s="733" t="str">
        <f>IF(OR('521A_entry'!Q269="",'521A_entry'!Q269=0),"",'521A_entry'!Q269)</f>
        <v/>
      </c>
      <c r="B150" s="734"/>
      <c r="C150" s="734"/>
      <c r="D150" s="734"/>
      <c r="E150" s="734"/>
      <c r="F150" s="734"/>
      <c r="G150" s="734"/>
      <c r="H150" s="734"/>
      <c r="I150" s="734"/>
      <c r="J150" s="734"/>
      <c r="K150" s="734"/>
      <c r="L150" s="734"/>
      <c r="M150" s="735"/>
      <c r="N150" s="731" t="str">
        <f>IF(OR('521A_entry'!R269="",'521A_entry'!R269=0),"",'521A_entry'!R269)</f>
        <v/>
      </c>
      <c r="O150" s="736"/>
    </row>
    <row r="151" spans="1:18" x14ac:dyDescent="0.25">
      <c r="A151" s="733" t="str">
        <f>IF(OR('521A_entry'!Q270="",'521A_entry'!Q270=0),"",'521A_entry'!Q270)</f>
        <v/>
      </c>
      <c r="B151" s="734"/>
      <c r="C151" s="734"/>
      <c r="D151" s="734"/>
      <c r="E151" s="734"/>
      <c r="F151" s="734"/>
      <c r="G151" s="734"/>
      <c r="H151" s="734"/>
      <c r="I151" s="734"/>
      <c r="J151" s="734"/>
      <c r="K151" s="734"/>
      <c r="L151" s="734"/>
      <c r="M151" s="735"/>
      <c r="N151" s="731" t="str">
        <f>IF(OR('521A_entry'!R270="",'521A_entry'!R270=0),"",'521A_entry'!R270)</f>
        <v/>
      </c>
      <c r="O151" s="736"/>
    </row>
    <row r="152" spans="1:18" x14ac:dyDescent="0.25">
      <c r="A152" s="733" t="str">
        <f>IF(OR('521A_entry'!Q271="",'521A_entry'!Q271=0),"",'521A_entry'!Q271)</f>
        <v/>
      </c>
      <c r="B152" s="734"/>
      <c r="C152" s="734"/>
      <c r="D152" s="734"/>
      <c r="E152" s="734"/>
      <c r="F152" s="734"/>
      <c r="G152" s="734"/>
      <c r="H152" s="734"/>
      <c r="I152" s="734"/>
      <c r="J152" s="734"/>
      <c r="K152" s="734"/>
      <c r="L152" s="734"/>
      <c r="M152" s="735"/>
      <c r="N152" s="731" t="str">
        <f>IF(OR('521A_entry'!R271="",'521A_entry'!R271=0),"",'521A_entry'!R271)</f>
        <v/>
      </c>
      <c r="O152" s="736"/>
    </row>
    <row r="153" spans="1:18" x14ac:dyDescent="0.25">
      <c r="A153" s="733" t="str">
        <f>IF(OR('521A_entry'!Q272="",'521A_entry'!Q272=0),"",'521A_entry'!Q272)</f>
        <v/>
      </c>
      <c r="B153" s="734"/>
      <c r="C153" s="734"/>
      <c r="D153" s="734"/>
      <c r="E153" s="734"/>
      <c r="F153" s="734"/>
      <c r="G153" s="734"/>
      <c r="H153" s="734"/>
      <c r="I153" s="734"/>
      <c r="J153" s="734"/>
      <c r="K153" s="734"/>
      <c r="L153" s="734"/>
      <c r="M153" s="735"/>
      <c r="N153" s="731" t="str">
        <f>IF(OR('521A_entry'!R272="",'521A_entry'!R272=0),"",'521A_entry'!R272)</f>
        <v/>
      </c>
      <c r="O153" s="736"/>
    </row>
    <row r="154" spans="1:18" x14ac:dyDescent="0.25">
      <c r="A154" s="733" t="str">
        <f>IF(OR('521A_entry'!Q273="",'521A_entry'!Q273=0),"",'521A_entry'!Q273)</f>
        <v/>
      </c>
      <c r="B154" s="734"/>
      <c r="C154" s="734"/>
      <c r="D154" s="734"/>
      <c r="E154" s="734"/>
      <c r="F154" s="734"/>
      <c r="G154" s="734"/>
      <c r="H154" s="734"/>
      <c r="I154" s="734"/>
      <c r="J154" s="734"/>
      <c r="K154" s="734"/>
      <c r="L154" s="734"/>
      <c r="M154" s="735"/>
      <c r="N154" s="731" t="str">
        <f>IF(OR('521A_entry'!R273="",'521A_entry'!R273=0),"",'521A_entry'!R273)</f>
        <v/>
      </c>
      <c r="O154" s="736"/>
    </row>
    <row r="155" spans="1:18" ht="13.2" customHeight="1" x14ac:dyDescent="0.25">
      <c r="A155" s="728" t="s">
        <v>3103</v>
      </c>
      <c r="B155" s="729"/>
      <c r="C155" s="729"/>
      <c r="D155" s="729"/>
      <c r="E155" s="729"/>
      <c r="F155" s="729"/>
      <c r="G155" s="729"/>
      <c r="H155" s="729"/>
      <c r="I155" s="729"/>
      <c r="J155" s="729"/>
      <c r="K155" s="729"/>
      <c r="L155" s="729"/>
      <c r="M155" s="730"/>
      <c r="N155" s="731">
        <f>$N$86</f>
        <v>0</v>
      </c>
      <c r="O155" s="732"/>
    </row>
    <row r="156" spans="1:18" ht="13.2" customHeight="1" x14ac:dyDescent="0.25">
      <c r="A156" s="759" t="s">
        <v>3773</v>
      </c>
      <c r="B156" s="760"/>
      <c r="C156" s="760"/>
      <c r="D156" s="760"/>
      <c r="E156" s="761"/>
      <c r="F156" s="749" t="s">
        <v>3732</v>
      </c>
      <c r="G156" s="750"/>
      <c r="H156" s="750"/>
      <c r="I156" s="750"/>
      <c r="J156" s="750"/>
      <c r="K156" s="750"/>
      <c r="L156" s="750"/>
      <c r="M156" s="751"/>
      <c r="N156" s="752" t="s">
        <v>3719</v>
      </c>
      <c r="O156" s="753"/>
    </row>
    <row r="157" spans="1:18" ht="13.2" customHeight="1" x14ac:dyDescent="0.25">
      <c r="A157" s="754" t="str">
        <f>"Page 6 of "&amp;$R$3</f>
        <v>Page 6 of 4</v>
      </c>
      <c r="B157" s="755"/>
      <c r="C157" s="755"/>
      <c r="D157" s="755"/>
      <c r="E157" s="756"/>
      <c r="F157" s="754" t="str">
        <f>IF(K3="","",K3)</f>
        <v/>
      </c>
      <c r="G157" s="755"/>
      <c r="H157" s="755"/>
      <c r="I157" s="755"/>
      <c r="J157" s="755"/>
      <c r="K157" s="755"/>
      <c r="L157" s="755"/>
      <c r="M157" s="756"/>
      <c r="N157" s="757"/>
      <c r="O157" s="758"/>
    </row>
    <row r="158" spans="1:18" ht="13.2" customHeight="1" x14ac:dyDescent="0.3">
      <c r="A158" s="737" t="s">
        <v>3768</v>
      </c>
      <c r="B158" s="737"/>
      <c r="C158" s="737"/>
      <c r="D158" s="737"/>
      <c r="E158" s="737"/>
      <c r="F158" s="737"/>
      <c r="G158" s="624"/>
      <c r="H158" s="624"/>
      <c r="I158" s="624"/>
      <c r="J158" s="624"/>
      <c r="K158" s="624"/>
      <c r="L158" s="624"/>
      <c r="M158" s="624"/>
      <c r="N158" s="624"/>
      <c r="O158" s="624"/>
    </row>
    <row r="159" spans="1:18" x14ac:dyDescent="0.3">
      <c r="A159" s="738" t="s">
        <v>3733</v>
      </c>
      <c r="B159" s="739"/>
      <c r="C159" s="739"/>
      <c r="D159" s="739"/>
      <c r="E159" s="739"/>
      <c r="F159" s="739"/>
      <c r="G159" s="739"/>
      <c r="H159" s="739"/>
      <c r="I159" s="739"/>
      <c r="J159" s="739"/>
      <c r="K159" s="739"/>
      <c r="L159" s="739"/>
      <c r="M159" s="740"/>
      <c r="N159" s="738" t="s">
        <v>3734</v>
      </c>
      <c r="O159" s="740"/>
      <c r="R159" s="1">
        <f>IF(AND(A160="",N160=""),0,6)</f>
        <v>0</v>
      </c>
    </row>
    <row r="160" spans="1:18" x14ac:dyDescent="0.25">
      <c r="A160" s="733" t="str">
        <f>IF(OR('521A_entry'!L268="",'521A_entry'!L268=0),"",'521A_entry'!L268)</f>
        <v/>
      </c>
      <c r="B160" s="734"/>
      <c r="C160" s="734"/>
      <c r="D160" s="734"/>
      <c r="E160" s="734"/>
      <c r="F160" s="734"/>
      <c r="G160" s="734"/>
      <c r="H160" s="734"/>
      <c r="I160" s="734"/>
      <c r="J160" s="734"/>
      <c r="K160" s="734"/>
      <c r="L160" s="734"/>
      <c r="M160" s="735"/>
      <c r="N160" s="731" t="str">
        <f>IF(OR('521A_entry'!M268="",'521A_entry'!M268=0),"",'521A_entry'!M268)</f>
        <v/>
      </c>
      <c r="O160" s="736"/>
    </row>
    <row r="161" spans="1:18" x14ac:dyDescent="0.25">
      <c r="A161" s="733" t="str">
        <f>IF(OR('521A_entry'!L269="",'521A_entry'!L269=0),"",'521A_entry'!L269)</f>
        <v/>
      </c>
      <c r="B161" s="734"/>
      <c r="C161" s="734"/>
      <c r="D161" s="734"/>
      <c r="E161" s="734"/>
      <c r="F161" s="734"/>
      <c r="G161" s="734"/>
      <c r="H161" s="734"/>
      <c r="I161" s="734"/>
      <c r="J161" s="734"/>
      <c r="K161" s="734"/>
      <c r="L161" s="734"/>
      <c r="M161" s="735"/>
      <c r="N161" s="731" t="str">
        <f>IF(OR('521A_entry'!M269="",'521A_entry'!M269=0),"",'521A_entry'!M269)</f>
        <v/>
      </c>
      <c r="O161" s="736"/>
    </row>
    <row r="162" spans="1:18" x14ac:dyDescent="0.25">
      <c r="A162" s="733" t="str">
        <f>IF(OR('521A_entry'!L270="",'521A_entry'!L270=0),"",'521A_entry'!L270)</f>
        <v/>
      </c>
      <c r="B162" s="734"/>
      <c r="C162" s="734"/>
      <c r="D162" s="734"/>
      <c r="E162" s="734"/>
      <c r="F162" s="734"/>
      <c r="G162" s="734"/>
      <c r="H162" s="734"/>
      <c r="I162" s="734"/>
      <c r="J162" s="734"/>
      <c r="K162" s="734"/>
      <c r="L162" s="734"/>
      <c r="M162" s="735"/>
      <c r="N162" s="731" t="str">
        <f>IF(OR('521A_entry'!M270="",'521A_entry'!M270=0),"",'521A_entry'!M270)</f>
        <v/>
      </c>
      <c r="O162" s="736"/>
    </row>
    <row r="163" spans="1:18" x14ac:dyDescent="0.25">
      <c r="A163" s="733" t="str">
        <f>IF(OR('521A_entry'!L271="",'521A_entry'!L271=0),"",'521A_entry'!L271)</f>
        <v/>
      </c>
      <c r="B163" s="734"/>
      <c r="C163" s="734"/>
      <c r="D163" s="734"/>
      <c r="E163" s="734"/>
      <c r="F163" s="734"/>
      <c r="G163" s="734"/>
      <c r="H163" s="734"/>
      <c r="I163" s="734"/>
      <c r="J163" s="734"/>
      <c r="K163" s="734"/>
      <c r="L163" s="734"/>
      <c r="M163" s="735"/>
      <c r="N163" s="731" t="str">
        <f>IF(OR('521A_entry'!M271="",'521A_entry'!M271=0),"",'521A_entry'!M271)</f>
        <v/>
      </c>
      <c r="O163" s="736"/>
    </row>
    <row r="164" spans="1:18" ht="13.2" customHeight="1" x14ac:dyDescent="0.25">
      <c r="A164" s="733" t="str">
        <f>IF(OR('521A_entry'!L272="",'521A_entry'!L272=0),"",'521A_entry'!L272)</f>
        <v/>
      </c>
      <c r="B164" s="734"/>
      <c r="C164" s="734"/>
      <c r="D164" s="734"/>
      <c r="E164" s="734"/>
      <c r="F164" s="734"/>
      <c r="G164" s="734"/>
      <c r="H164" s="734"/>
      <c r="I164" s="734"/>
      <c r="J164" s="734"/>
      <c r="K164" s="734"/>
      <c r="L164" s="734"/>
      <c r="M164" s="735"/>
      <c r="N164" s="731" t="str">
        <f>IF(OR('521A_entry'!M272="",'521A_entry'!M272=0),"",'521A_entry'!M272)</f>
        <v/>
      </c>
      <c r="O164" s="736"/>
    </row>
    <row r="165" spans="1:18" ht="13.2" customHeight="1" x14ac:dyDescent="0.25">
      <c r="A165" s="745" t="s">
        <v>3735</v>
      </c>
      <c r="B165" s="729"/>
      <c r="C165" s="729"/>
      <c r="D165" s="729"/>
      <c r="E165" s="729"/>
      <c r="F165" s="729"/>
      <c r="G165" s="729"/>
      <c r="H165" s="729"/>
      <c r="I165" s="729"/>
      <c r="J165" s="729"/>
      <c r="K165" s="729"/>
      <c r="L165" s="729"/>
      <c r="M165" s="730"/>
      <c r="N165" s="731">
        <f>$N$49</f>
        <v>0</v>
      </c>
      <c r="O165" s="732"/>
    </row>
    <row r="166" spans="1:18" ht="30" customHeight="1" x14ac:dyDescent="0.3">
      <c r="A166" s="737" t="s">
        <v>3757</v>
      </c>
      <c r="B166" s="737"/>
      <c r="C166" s="737"/>
      <c r="D166" s="737"/>
      <c r="E166" s="737"/>
      <c r="F166" s="737"/>
      <c r="G166" s="624"/>
      <c r="H166" s="624"/>
      <c r="I166" s="624"/>
      <c r="J166" s="624"/>
      <c r="K166" s="624"/>
      <c r="L166" s="624"/>
      <c r="M166" s="624"/>
      <c r="N166" s="624"/>
      <c r="O166" s="624"/>
    </row>
    <row r="167" spans="1:18" ht="30" x14ac:dyDescent="0.3">
      <c r="A167" s="738" t="s">
        <v>3736</v>
      </c>
      <c r="B167" s="746"/>
      <c r="C167" s="746"/>
      <c r="D167" s="746"/>
      <c r="E167" s="746"/>
      <c r="F167" s="746"/>
      <c r="G167" s="730"/>
      <c r="H167" s="747" t="s">
        <v>3099</v>
      </c>
      <c r="I167" s="748"/>
      <c r="J167" s="326" t="s">
        <v>3737</v>
      </c>
      <c r="K167" s="35" t="s">
        <v>3100</v>
      </c>
      <c r="L167" s="728" t="s">
        <v>3101</v>
      </c>
      <c r="M167" s="730"/>
      <c r="N167" s="738" t="s">
        <v>3738</v>
      </c>
      <c r="O167" s="730"/>
      <c r="R167" s="1">
        <f>IF(AND(A168="",N168=""),0,6)</f>
        <v>0</v>
      </c>
    </row>
    <row r="168" spans="1:18" x14ac:dyDescent="0.25">
      <c r="A168" s="733" t="str">
        <f>IF(OR('521A_entry'!C304="",'521A_entry'!C304=0),"",'521A_entry'!C304)</f>
        <v/>
      </c>
      <c r="B168" s="734"/>
      <c r="C168" s="734"/>
      <c r="D168" s="734"/>
      <c r="E168" s="734"/>
      <c r="F168" s="734"/>
      <c r="G168" s="735"/>
      <c r="H168" s="741" t="str">
        <f>IF(OR('521A_entry'!D304="",'521A_entry'!D304=0),"",'521A_entry'!D304)</f>
        <v/>
      </c>
      <c r="I168" s="742"/>
      <c r="J168" s="324" t="str">
        <f>IF(OR('521A_entry'!E304="",'521A_entry'!E304=0),"",'521A_entry'!E304)</f>
        <v/>
      </c>
      <c r="K168" s="145" t="str">
        <f>IF(OR('521A_entry'!F304="",'521A_entry'!F304=0),"",'521A_entry'!F304)</f>
        <v/>
      </c>
      <c r="L168" s="743" t="str">
        <f>IF(OR('521A_entry'!G304="",'521A_entry'!G304=0),"",'521A_entry'!G304)</f>
        <v/>
      </c>
      <c r="M168" s="744"/>
      <c r="N168" s="731" t="str">
        <f>IF(OR('521A_entry'!H304="",'521A_entry'!H304=0),"",'521A_entry'!H304)</f>
        <v/>
      </c>
      <c r="O168" s="736"/>
    </row>
    <row r="169" spans="1:18" x14ac:dyDescent="0.25">
      <c r="A169" s="733" t="str">
        <f>IF(OR('521A_entry'!C305="",'521A_entry'!C305=0),"",'521A_entry'!C305)</f>
        <v/>
      </c>
      <c r="B169" s="734"/>
      <c r="C169" s="734"/>
      <c r="D169" s="734"/>
      <c r="E169" s="734"/>
      <c r="F169" s="734"/>
      <c r="G169" s="735"/>
      <c r="H169" s="741" t="str">
        <f>IF(OR('521A_entry'!D305="",'521A_entry'!D305=0),"",'521A_entry'!D305)</f>
        <v/>
      </c>
      <c r="I169" s="742"/>
      <c r="J169" s="324" t="str">
        <f>IF(OR('521A_entry'!E305="",'521A_entry'!E305=0),"",'521A_entry'!E305)</f>
        <v/>
      </c>
      <c r="K169" s="145" t="str">
        <f>IF(OR('521A_entry'!F305="",'521A_entry'!F305=0),"",'521A_entry'!F305)</f>
        <v/>
      </c>
      <c r="L169" s="743" t="str">
        <f>IF(OR('521A_entry'!G305="",'521A_entry'!G305=0),"",'521A_entry'!G305)</f>
        <v/>
      </c>
      <c r="M169" s="744"/>
      <c r="N169" s="731" t="str">
        <f>IF(OR('521A_entry'!H305="",'521A_entry'!H305=0),"",'521A_entry'!H305)</f>
        <v/>
      </c>
      <c r="O169" s="736"/>
    </row>
    <row r="170" spans="1:18" x14ac:dyDescent="0.25">
      <c r="A170" s="733" t="str">
        <f>IF(OR('521A_entry'!C306="",'521A_entry'!C306=0),"",'521A_entry'!C306)</f>
        <v/>
      </c>
      <c r="B170" s="734"/>
      <c r="C170" s="734"/>
      <c r="D170" s="734"/>
      <c r="E170" s="734"/>
      <c r="F170" s="734"/>
      <c r="G170" s="735"/>
      <c r="H170" s="741" t="str">
        <f>IF(OR('521A_entry'!D306="",'521A_entry'!D306=0),"",'521A_entry'!D306)</f>
        <v/>
      </c>
      <c r="I170" s="742"/>
      <c r="J170" s="324" t="str">
        <f>IF(OR('521A_entry'!E306="",'521A_entry'!E306=0),"",'521A_entry'!E306)</f>
        <v/>
      </c>
      <c r="K170" s="145" t="str">
        <f>IF(OR('521A_entry'!F306="",'521A_entry'!F306=0),"",'521A_entry'!F306)</f>
        <v/>
      </c>
      <c r="L170" s="743" t="str">
        <f>IF(OR('521A_entry'!G306="",'521A_entry'!G306=0),"",'521A_entry'!G306)</f>
        <v/>
      </c>
      <c r="M170" s="744"/>
      <c r="N170" s="731" t="str">
        <f>IF(OR('521A_entry'!H306="",'521A_entry'!H306=0),"",'521A_entry'!H306)</f>
        <v/>
      </c>
      <c r="O170" s="736"/>
    </row>
    <row r="171" spans="1:18" x14ac:dyDescent="0.25">
      <c r="A171" s="733" t="str">
        <f>IF(OR('521A_entry'!C307="",'521A_entry'!C307=0),"",'521A_entry'!C307)</f>
        <v/>
      </c>
      <c r="B171" s="734"/>
      <c r="C171" s="734"/>
      <c r="D171" s="734"/>
      <c r="E171" s="734"/>
      <c r="F171" s="734"/>
      <c r="G171" s="735"/>
      <c r="H171" s="741" t="str">
        <f>IF(OR('521A_entry'!D307="",'521A_entry'!D307=0),"",'521A_entry'!D307)</f>
        <v/>
      </c>
      <c r="I171" s="742"/>
      <c r="J171" s="324" t="str">
        <f>IF(OR('521A_entry'!E307="",'521A_entry'!E307=0),"",'521A_entry'!E307)</f>
        <v/>
      </c>
      <c r="K171" s="145" t="str">
        <f>IF(OR('521A_entry'!F307="",'521A_entry'!F307=0),"",'521A_entry'!F307)</f>
        <v/>
      </c>
      <c r="L171" s="743" t="str">
        <f>IF(OR('521A_entry'!G307="",'521A_entry'!G307=0),"",'521A_entry'!G307)</f>
        <v/>
      </c>
      <c r="M171" s="744"/>
      <c r="N171" s="731" t="str">
        <f>IF(OR('521A_entry'!H307="",'521A_entry'!H307=0),"",'521A_entry'!H307)</f>
        <v/>
      </c>
      <c r="O171" s="736"/>
    </row>
    <row r="172" spans="1:18" x14ac:dyDescent="0.25">
      <c r="A172" s="733" t="str">
        <f>IF(OR('521A_entry'!C308="",'521A_entry'!C308=0),"",'521A_entry'!C308)</f>
        <v/>
      </c>
      <c r="B172" s="734"/>
      <c r="C172" s="734"/>
      <c r="D172" s="734"/>
      <c r="E172" s="734"/>
      <c r="F172" s="734"/>
      <c r="G172" s="735"/>
      <c r="H172" s="741" t="str">
        <f>IF(OR('521A_entry'!D308="",'521A_entry'!D308=0),"",'521A_entry'!D308)</f>
        <v/>
      </c>
      <c r="I172" s="742"/>
      <c r="J172" s="324" t="str">
        <f>IF(OR('521A_entry'!E308="",'521A_entry'!E308=0),"",'521A_entry'!E308)</f>
        <v/>
      </c>
      <c r="K172" s="145" t="str">
        <f>IF(OR('521A_entry'!F308="",'521A_entry'!F308=0),"",'521A_entry'!F308)</f>
        <v/>
      </c>
      <c r="L172" s="743" t="str">
        <f>IF(OR('521A_entry'!G308="",'521A_entry'!G308=0),"",'521A_entry'!G308)</f>
        <v/>
      </c>
      <c r="M172" s="744"/>
      <c r="N172" s="731" t="str">
        <f>IF(OR('521A_entry'!H308="",'521A_entry'!H308=0),"",'521A_entry'!H308)</f>
        <v/>
      </c>
      <c r="O172" s="736"/>
    </row>
    <row r="173" spans="1:18" x14ac:dyDescent="0.25">
      <c r="A173" s="733" t="str">
        <f>IF(OR('521A_entry'!C309="",'521A_entry'!C309=0),"",'521A_entry'!C309)</f>
        <v/>
      </c>
      <c r="B173" s="734"/>
      <c r="C173" s="734"/>
      <c r="D173" s="734"/>
      <c r="E173" s="734"/>
      <c r="F173" s="734"/>
      <c r="G173" s="735"/>
      <c r="H173" s="741" t="str">
        <f>IF(OR('521A_entry'!D309="",'521A_entry'!D309=0),"",'521A_entry'!D309)</f>
        <v/>
      </c>
      <c r="I173" s="742"/>
      <c r="J173" s="324" t="str">
        <f>IF(OR('521A_entry'!E309="",'521A_entry'!E309=0),"",'521A_entry'!E309)</f>
        <v/>
      </c>
      <c r="K173" s="145" t="str">
        <f>IF(OR('521A_entry'!F309="",'521A_entry'!F309=0),"",'521A_entry'!F309)</f>
        <v/>
      </c>
      <c r="L173" s="743" t="str">
        <f>IF(OR('521A_entry'!G309="",'521A_entry'!G309=0),"",'521A_entry'!G309)</f>
        <v/>
      </c>
      <c r="M173" s="744"/>
      <c r="N173" s="731" t="str">
        <f>IF(OR('521A_entry'!H309="",'521A_entry'!H309=0),"",'521A_entry'!H309)</f>
        <v/>
      </c>
      <c r="O173" s="736"/>
    </row>
    <row r="174" spans="1:18" x14ac:dyDescent="0.25">
      <c r="A174" s="733" t="str">
        <f>IF(OR('521A_entry'!C310="",'521A_entry'!C310=0),"",'521A_entry'!C310)</f>
        <v/>
      </c>
      <c r="B174" s="734"/>
      <c r="C174" s="734"/>
      <c r="D174" s="734"/>
      <c r="E174" s="734"/>
      <c r="F174" s="734"/>
      <c r="G174" s="735"/>
      <c r="H174" s="741" t="str">
        <f>IF(OR('521A_entry'!D310="",'521A_entry'!D310=0),"",'521A_entry'!D310)</f>
        <v/>
      </c>
      <c r="I174" s="742"/>
      <c r="J174" s="324" t="str">
        <f>IF(OR('521A_entry'!E310="",'521A_entry'!E310=0),"",'521A_entry'!E310)</f>
        <v/>
      </c>
      <c r="K174" s="145" t="str">
        <f>IF(OR('521A_entry'!F310="",'521A_entry'!F310=0),"",'521A_entry'!F310)</f>
        <v/>
      </c>
      <c r="L174" s="743" t="str">
        <f>IF(OR('521A_entry'!G310="",'521A_entry'!G310=0),"",'521A_entry'!G310)</f>
        <v/>
      </c>
      <c r="M174" s="744"/>
      <c r="N174" s="731" t="str">
        <f>IF(OR('521A_entry'!H310="",'521A_entry'!H310=0),"",'521A_entry'!H310)</f>
        <v/>
      </c>
      <c r="O174" s="736"/>
    </row>
    <row r="175" spans="1:18" x14ac:dyDescent="0.25">
      <c r="A175" s="733" t="str">
        <f>IF(OR('521A_entry'!C311="",'521A_entry'!C311=0),"",'521A_entry'!C311)</f>
        <v/>
      </c>
      <c r="B175" s="734"/>
      <c r="C175" s="734"/>
      <c r="D175" s="734"/>
      <c r="E175" s="734"/>
      <c r="F175" s="734"/>
      <c r="G175" s="735"/>
      <c r="H175" s="741" t="str">
        <f>IF(OR('521A_entry'!D311="",'521A_entry'!D311=0),"",'521A_entry'!D311)</f>
        <v/>
      </c>
      <c r="I175" s="742"/>
      <c r="J175" s="324" t="str">
        <f>IF(OR('521A_entry'!E311="",'521A_entry'!E311=0),"",'521A_entry'!E311)</f>
        <v/>
      </c>
      <c r="K175" s="145" t="str">
        <f>IF(OR('521A_entry'!F311="",'521A_entry'!F311=0),"",'521A_entry'!F311)</f>
        <v/>
      </c>
      <c r="L175" s="743" t="str">
        <f>IF(OR('521A_entry'!G311="",'521A_entry'!G311=0),"",'521A_entry'!G311)</f>
        <v/>
      </c>
      <c r="M175" s="744"/>
      <c r="N175" s="731" t="str">
        <f>IF(OR('521A_entry'!H311="",'521A_entry'!H311=0),"",'521A_entry'!H311)</f>
        <v/>
      </c>
      <c r="O175" s="736"/>
    </row>
    <row r="176" spans="1:18" x14ac:dyDescent="0.25">
      <c r="A176" s="733" t="str">
        <f>IF(OR('521A_entry'!C312="",'521A_entry'!C312=0),"",'521A_entry'!C312)</f>
        <v/>
      </c>
      <c r="B176" s="734"/>
      <c r="C176" s="734"/>
      <c r="D176" s="734"/>
      <c r="E176" s="734"/>
      <c r="F176" s="734"/>
      <c r="G176" s="735"/>
      <c r="H176" s="741" t="str">
        <f>IF(OR('521A_entry'!D312="",'521A_entry'!D312=0),"",'521A_entry'!D312)</f>
        <v/>
      </c>
      <c r="I176" s="742"/>
      <c r="J176" s="324" t="str">
        <f>IF(OR('521A_entry'!E312="",'521A_entry'!E312=0),"",'521A_entry'!E312)</f>
        <v/>
      </c>
      <c r="K176" s="145" t="str">
        <f>IF(OR('521A_entry'!F312="",'521A_entry'!F312=0),"",'521A_entry'!F312)</f>
        <v/>
      </c>
      <c r="L176" s="743" t="str">
        <f>IF(OR('521A_entry'!G312="",'521A_entry'!G312=0),"",'521A_entry'!G312)</f>
        <v/>
      </c>
      <c r="M176" s="744"/>
      <c r="N176" s="731" t="str">
        <f>IF(OR('521A_entry'!H312="",'521A_entry'!H312=0),"",'521A_entry'!H312)</f>
        <v/>
      </c>
      <c r="O176" s="736"/>
    </row>
    <row r="177" spans="1:15" x14ac:dyDescent="0.25">
      <c r="A177" s="733" t="str">
        <f>IF(OR('521A_entry'!C313="",'521A_entry'!C313=0),"",'521A_entry'!C313)</f>
        <v/>
      </c>
      <c r="B177" s="734"/>
      <c r="C177" s="734"/>
      <c r="D177" s="734"/>
      <c r="E177" s="734"/>
      <c r="F177" s="734"/>
      <c r="G177" s="735"/>
      <c r="H177" s="741" t="str">
        <f>IF(OR('521A_entry'!D313="",'521A_entry'!D313=0),"",'521A_entry'!D313)</f>
        <v/>
      </c>
      <c r="I177" s="742"/>
      <c r="J177" s="324" t="str">
        <f>IF(OR('521A_entry'!E313="",'521A_entry'!E313=0),"",'521A_entry'!E313)</f>
        <v/>
      </c>
      <c r="K177" s="145" t="str">
        <f>IF(OR('521A_entry'!F313="",'521A_entry'!F313=0),"",'521A_entry'!F313)</f>
        <v/>
      </c>
      <c r="L177" s="743" t="str">
        <f>IF(OR('521A_entry'!G313="",'521A_entry'!G313=0),"",'521A_entry'!G313)</f>
        <v/>
      </c>
      <c r="M177" s="744"/>
      <c r="N177" s="731" t="str">
        <f>IF(OR('521A_entry'!H313="",'521A_entry'!H313=0),"",'521A_entry'!H313)</f>
        <v/>
      </c>
      <c r="O177" s="736"/>
    </row>
    <row r="178" spans="1:15" x14ac:dyDescent="0.25">
      <c r="A178" s="733" t="str">
        <f>IF(OR('521A_entry'!C314="",'521A_entry'!C314=0),"",'521A_entry'!C314)</f>
        <v/>
      </c>
      <c r="B178" s="734"/>
      <c r="C178" s="734"/>
      <c r="D178" s="734"/>
      <c r="E178" s="734"/>
      <c r="F178" s="734"/>
      <c r="G178" s="735"/>
      <c r="H178" s="741" t="str">
        <f>IF(OR('521A_entry'!D314="",'521A_entry'!D314=0),"",'521A_entry'!D314)</f>
        <v/>
      </c>
      <c r="I178" s="742"/>
      <c r="J178" s="324" t="str">
        <f>IF(OR('521A_entry'!E314="",'521A_entry'!E314=0),"",'521A_entry'!E314)</f>
        <v/>
      </c>
      <c r="K178" s="145" t="str">
        <f>IF(OR('521A_entry'!F314="",'521A_entry'!F314=0),"",'521A_entry'!F314)</f>
        <v/>
      </c>
      <c r="L178" s="743" t="str">
        <f>IF(OR('521A_entry'!G314="",'521A_entry'!G314=0),"",'521A_entry'!G314)</f>
        <v/>
      </c>
      <c r="M178" s="744"/>
      <c r="N178" s="731" t="str">
        <f>IF(OR('521A_entry'!H314="",'521A_entry'!H314=0),"",'521A_entry'!H314)</f>
        <v/>
      </c>
      <c r="O178" s="736"/>
    </row>
    <row r="179" spans="1:15" x14ac:dyDescent="0.25">
      <c r="A179" s="733" t="str">
        <f>IF(OR('521A_entry'!C315="",'521A_entry'!C315=0),"",'521A_entry'!C315)</f>
        <v/>
      </c>
      <c r="B179" s="734"/>
      <c r="C179" s="734"/>
      <c r="D179" s="734"/>
      <c r="E179" s="734"/>
      <c r="F179" s="734"/>
      <c r="G179" s="735"/>
      <c r="H179" s="741" t="str">
        <f>IF(OR('521A_entry'!D315="",'521A_entry'!D315=0),"",'521A_entry'!D315)</f>
        <v/>
      </c>
      <c r="I179" s="742"/>
      <c r="J179" s="324" t="str">
        <f>IF(OR('521A_entry'!E315="",'521A_entry'!E315=0),"",'521A_entry'!E315)</f>
        <v/>
      </c>
      <c r="K179" s="145" t="str">
        <f>IF(OR('521A_entry'!F315="",'521A_entry'!F315=0),"",'521A_entry'!F315)</f>
        <v/>
      </c>
      <c r="L179" s="743" t="str">
        <f>IF(OR('521A_entry'!G315="",'521A_entry'!G315=0),"",'521A_entry'!G315)</f>
        <v/>
      </c>
      <c r="M179" s="744"/>
      <c r="N179" s="731" t="str">
        <f>IF(OR('521A_entry'!H315="",'521A_entry'!H315=0),"",'521A_entry'!H315)</f>
        <v/>
      </c>
      <c r="O179" s="736"/>
    </row>
    <row r="180" spans="1:15" x14ac:dyDescent="0.25">
      <c r="A180" s="733" t="str">
        <f>IF(OR('521A_entry'!C316="",'521A_entry'!C316=0),"",'521A_entry'!C316)</f>
        <v/>
      </c>
      <c r="B180" s="734"/>
      <c r="C180" s="734"/>
      <c r="D180" s="734"/>
      <c r="E180" s="734"/>
      <c r="F180" s="734"/>
      <c r="G180" s="735"/>
      <c r="H180" s="741" t="str">
        <f>IF(OR('521A_entry'!D316="",'521A_entry'!D316=0),"",'521A_entry'!D316)</f>
        <v/>
      </c>
      <c r="I180" s="742"/>
      <c r="J180" s="324" t="str">
        <f>IF(OR('521A_entry'!E316="",'521A_entry'!E316=0),"",'521A_entry'!E316)</f>
        <v/>
      </c>
      <c r="K180" s="145" t="str">
        <f>IF(OR('521A_entry'!F316="",'521A_entry'!F316=0),"",'521A_entry'!F316)</f>
        <v/>
      </c>
      <c r="L180" s="743" t="str">
        <f>IF(OR('521A_entry'!G316="",'521A_entry'!G316=0),"",'521A_entry'!G316)</f>
        <v/>
      </c>
      <c r="M180" s="744"/>
      <c r="N180" s="731" t="str">
        <f>IF(OR('521A_entry'!H316="",'521A_entry'!H316=0),"",'521A_entry'!H316)</f>
        <v/>
      </c>
      <c r="O180" s="736"/>
    </row>
    <row r="181" spans="1:15" x14ac:dyDescent="0.25">
      <c r="A181" s="733" t="str">
        <f>IF(OR('521A_entry'!C317="",'521A_entry'!C317=0),"",'521A_entry'!C317)</f>
        <v/>
      </c>
      <c r="B181" s="734"/>
      <c r="C181" s="734"/>
      <c r="D181" s="734"/>
      <c r="E181" s="734"/>
      <c r="F181" s="734"/>
      <c r="G181" s="735"/>
      <c r="H181" s="741" t="str">
        <f>IF(OR('521A_entry'!D317="",'521A_entry'!D317=0),"",'521A_entry'!D317)</f>
        <v/>
      </c>
      <c r="I181" s="742"/>
      <c r="J181" s="324" t="str">
        <f>IF(OR('521A_entry'!E317="",'521A_entry'!E317=0),"",'521A_entry'!E317)</f>
        <v/>
      </c>
      <c r="K181" s="145" t="str">
        <f>IF(OR('521A_entry'!F317="",'521A_entry'!F317=0),"",'521A_entry'!F317)</f>
        <v/>
      </c>
      <c r="L181" s="743" t="str">
        <f>IF(OR('521A_entry'!G317="",'521A_entry'!G317=0),"",'521A_entry'!G317)</f>
        <v/>
      </c>
      <c r="M181" s="744"/>
      <c r="N181" s="731" t="str">
        <f>IF(OR('521A_entry'!H317="",'521A_entry'!H317=0),"",'521A_entry'!H317)</f>
        <v/>
      </c>
      <c r="O181" s="736"/>
    </row>
    <row r="182" spans="1:15" x14ac:dyDescent="0.25">
      <c r="A182" s="733" t="str">
        <f>IF(OR('521A_entry'!C318="",'521A_entry'!C318=0),"",'521A_entry'!C318)</f>
        <v/>
      </c>
      <c r="B182" s="734"/>
      <c r="C182" s="734"/>
      <c r="D182" s="734"/>
      <c r="E182" s="734"/>
      <c r="F182" s="734"/>
      <c r="G182" s="735"/>
      <c r="H182" s="741" t="str">
        <f>IF(OR('521A_entry'!D318="",'521A_entry'!D318=0),"",'521A_entry'!D318)</f>
        <v/>
      </c>
      <c r="I182" s="742"/>
      <c r="J182" s="324" t="str">
        <f>IF(OR('521A_entry'!E318="",'521A_entry'!E318=0),"",'521A_entry'!E318)</f>
        <v/>
      </c>
      <c r="K182" s="145" t="str">
        <f>IF(OR('521A_entry'!F318="",'521A_entry'!F318=0),"",'521A_entry'!F318)</f>
        <v/>
      </c>
      <c r="L182" s="743" t="str">
        <f>IF(OR('521A_entry'!G318="",'521A_entry'!G318=0),"",'521A_entry'!G318)</f>
        <v/>
      </c>
      <c r="M182" s="744"/>
      <c r="N182" s="731" t="str">
        <f>IF(OR('521A_entry'!H318="",'521A_entry'!H318=0),"",'521A_entry'!H318)</f>
        <v/>
      </c>
      <c r="O182" s="736"/>
    </row>
    <row r="183" spans="1:15" x14ac:dyDescent="0.25">
      <c r="A183" s="733" t="str">
        <f>IF(OR('521A_entry'!C319="",'521A_entry'!C319=0),"",'521A_entry'!C319)</f>
        <v/>
      </c>
      <c r="B183" s="734"/>
      <c r="C183" s="734"/>
      <c r="D183" s="734"/>
      <c r="E183" s="734"/>
      <c r="F183" s="734"/>
      <c r="G183" s="735"/>
      <c r="H183" s="741" t="str">
        <f>IF(OR('521A_entry'!D319="",'521A_entry'!D319=0),"",'521A_entry'!D319)</f>
        <v/>
      </c>
      <c r="I183" s="742"/>
      <c r="J183" s="324" t="str">
        <f>IF(OR('521A_entry'!E319="",'521A_entry'!E319=0),"",'521A_entry'!E319)</f>
        <v/>
      </c>
      <c r="K183" s="145" t="str">
        <f>IF(OR('521A_entry'!F319="",'521A_entry'!F319=0),"",'521A_entry'!F319)</f>
        <v/>
      </c>
      <c r="L183" s="743" t="str">
        <f>IF(OR('521A_entry'!G319="",'521A_entry'!G319=0),"",'521A_entry'!G319)</f>
        <v/>
      </c>
      <c r="M183" s="744"/>
      <c r="N183" s="731" t="str">
        <f>IF(OR('521A_entry'!H319="",'521A_entry'!H319=0),"",'521A_entry'!H319)</f>
        <v/>
      </c>
      <c r="O183" s="736"/>
    </row>
    <row r="184" spans="1:15" x14ac:dyDescent="0.25">
      <c r="A184" s="733" t="str">
        <f>IF(OR('521A_entry'!C320="",'521A_entry'!C320=0),"",'521A_entry'!C320)</f>
        <v/>
      </c>
      <c r="B184" s="734"/>
      <c r="C184" s="734"/>
      <c r="D184" s="734"/>
      <c r="E184" s="734"/>
      <c r="F184" s="734"/>
      <c r="G184" s="735"/>
      <c r="H184" s="741" t="str">
        <f>IF(OR('521A_entry'!D320="",'521A_entry'!D320=0),"",'521A_entry'!D320)</f>
        <v/>
      </c>
      <c r="I184" s="742"/>
      <c r="J184" s="324" t="str">
        <f>IF(OR('521A_entry'!E320="",'521A_entry'!E320=0),"",'521A_entry'!E320)</f>
        <v/>
      </c>
      <c r="K184" s="145" t="str">
        <f>IF(OR('521A_entry'!F320="",'521A_entry'!F320=0),"",'521A_entry'!F320)</f>
        <v/>
      </c>
      <c r="L184" s="743" t="str">
        <f>IF(OR('521A_entry'!G320="",'521A_entry'!G320=0),"",'521A_entry'!G320)</f>
        <v/>
      </c>
      <c r="M184" s="744"/>
      <c r="N184" s="731" t="str">
        <f>IF(OR('521A_entry'!H320="",'521A_entry'!H320=0),"",'521A_entry'!H320)</f>
        <v/>
      </c>
      <c r="O184" s="736"/>
    </row>
    <row r="185" spans="1:15" x14ac:dyDescent="0.25">
      <c r="A185" s="733" t="str">
        <f>IF(OR('521A_entry'!C321="",'521A_entry'!C321=0),"",'521A_entry'!C321)</f>
        <v/>
      </c>
      <c r="B185" s="734"/>
      <c r="C185" s="734"/>
      <c r="D185" s="734"/>
      <c r="E185" s="734"/>
      <c r="F185" s="734"/>
      <c r="G185" s="735"/>
      <c r="H185" s="741" t="str">
        <f>IF(OR('521A_entry'!D321="",'521A_entry'!D321=0),"",'521A_entry'!D321)</f>
        <v/>
      </c>
      <c r="I185" s="742"/>
      <c r="J185" s="324" t="str">
        <f>IF(OR('521A_entry'!E321="",'521A_entry'!E321=0),"",'521A_entry'!E321)</f>
        <v/>
      </c>
      <c r="K185" s="145" t="str">
        <f>IF(OR('521A_entry'!F321="",'521A_entry'!F321=0),"",'521A_entry'!F321)</f>
        <v/>
      </c>
      <c r="L185" s="743" t="str">
        <f>IF(OR('521A_entry'!G321="",'521A_entry'!G321=0),"",'521A_entry'!G321)</f>
        <v/>
      </c>
      <c r="M185" s="744"/>
      <c r="N185" s="731" t="str">
        <f>IF(OR('521A_entry'!H321="",'521A_entry'!H321=0),"",'521A_entry'!H321)</f>
        <v/>
      </c>
      <c r="O185" s="736"/>
    </row>
    <row r="186" spans="1:15" x14ac:dyDescent="0.25">
      <c r="A186" s="733" t="str">
        <f>IF(OR('521A_entry'!C322="",'521A_entry'!C322=0),"",'521A_entry'!C322)</f>
        <v/>
      </c>
      <c r="B186" s="734"/>
      <c r="C186" s="734"/>
      <c r="D186" s="734"/>
      <c r="E186" s="734"/>
      <c r="F186" s="734"/>
      <c r="G186" s="735"/>
      <c r="H186" s="741" t="str">
        <f>IF(OR('521A_entry'!D322="",'521A_entry'!D322=0),"",'521A_entry'!D322)</f>
        <v/>
      </c>
      <c r="I186" s="742"/>
      <c r="J186" s="324" t="str">
        <f>IF(OR('521A_entry'!E322="",'521A_entry'!E322=0),"",'521A_entry'!E322)</f>
        <v/>
      </c>
      <c r="K186" s="145" t="str">
        <f>IF(OR('521A_entry'!F322="",'521A_entry'!F322=0),"",'521A_entry'!F322)</f>
        <v/>
      </c>
      <c r="L186" s="743" t="str">
        <f>IF(OR('521A_entry'!G322="",'521A_entry'!G322=0),"",'521A_entry'!G322)</f>
        <v/>
      </c>
      <c r="M186" s="744"/>
      <c r="N186" s="731" t="str">
        <f>IF(OR('521A_entry'!H322="",'521A_entry'!H322=0),"",'521A_entry'!H322)</f>
        <v/>
      </c>
      <c r="O186" s="736"/>
    </row>
    <row r="187" spans="1:15" x14ac:dyDescent="0.25">
      <c r="A187" s="733" t="str">
        <f>IF(OR('521A_entry'!C323="",'521A_entry'!C323=0),"",'521A_entry'!C323)</f>
        <v/>
      </c>
      <c r="B187" s="734"/>
      <c r="C187" s="734"/>
      <c r="D187" s="734"/>
      <c r="E187" s="734"/>
      <c r="F187" s="734"/>
      <c r="G187" s="735"/>
      <c r="H187" s="741" t="str">
        <f>IF(OR('521A_entry'!D323="",'521A_entry'!D323=0),"",'521A_entry'!D323)</f>
        <v/>
      </c>
      <c r="I187" s="742"/>
      <c r="J187" s="324" t="str">
        <f>IF(OR('521A_entry'!E323="",'521A_entry'!E323=0),"",'521A_entry'!E323)</f>
        <v/>
      </c>
      <c r="K187" s="145" t="str">
        <f>IF(OR('521A_entry'!F323="",'521A_entry'!F323=0),"",'521A_entry'!F323)</f>
        <v/>
      </c>
      <c r="L187" s="743" t="str">
        <f>IF(OR('521A_entry'!G323="",'521A_entry'!G323=0),"",'521A_entry'!G323)</f>
        <v/>
      </c>
      <c r="M187" s="744"/>
      <c r="N187" s="731" t="str">
        <f>IF(OR('521A_entry'!H323="",'521A_entry'!H323=0),"",'521A_entry'!H323)</f>
        <v/>
      </c>
      <c r="O187" s="736"/>
    </row>
    <row r="188" spans="1:15" x14ac:dyDescent="0.25">
      <c r="A188" s="733" t="str">
        <f>IF(OR('521A_entry'!C324="",'521A_entry'!C324=0),"",'521A_entry'!C324)</f>
        <v/>
      </c>
      <c r="B188" s="734"/>
      <c r="C188" s="734"/>
      <c r="D188" s="734"/>
      <c r="E188" s="734"/>
      <c r="F188" s="734"/>
      <c r="G188" s="735"/>
      <c r="H188" s="741" t="str">
        <f>IF(OR('521A_entry'!D324="",'521A_entry'!D324=0),"",'521A_entry'!D324)</f>
        <v/>
      </c>
      <c r="I188" s="742"/>
      <c r="J188" s="324" t="str">
        <f>IF(OR('521A_entry'!E324="",'521A_entry'!E324=0),"",'521A_entry'!E324)</f>
        <v/>
      </c>
      <c r="K188" s="145" t="str">
        <f>IF(OR('521A_entry'!F324="",'521A_entry'!F324=0),"",'521A_entry'!F324)</f>
        <v/>
      </c>
      <c r="L188" s="743" t="str">
        <f>IF(OR('521A_entry'!G324="",'521A_entry'!G324=0),"",'521A_entry'!G324)</f>
        <v/>
      </c>
      <c r="M188" s="744"/>
      <c r="N188" s="731" t="str">
        <f>IF(OR('521A_entry'!H324="",'521A_entry'!H324=0),"",'521A_entry'!H324)</f>
        <v/>
      </c>
      <c r="O188" s="736"/>
    </row>
    <row r="189" spans="1:15" x14ac:dyDescent="0.25">
      <c r="A189" s="733" t="str">
        <f>IF(OR('521A_entry'!C325="",'521A_entry'!C325=0),"",'521A_entry'!C325)</f>
        <v/>
      </c>
      <c r="B189" s="734"/>
      <c r="C189" s="734"/>
      <c r="D189" s="734"/>
      <c r="E189" s="734"/>
      <c r="F189" s="734"/>
      <c r="G189" s="735"/>
      <c r="H189" s="741" t="str">
        <f>IF(OR('521A_entry'!D325="",'521A_entry'!D325=0),"",'521A_entry'!D325)</f>
        <v/>
      </c>
      <c r="I189" s="742"/>
      <c r="J189" s="324" t="str">
        <f>IF(OR('521A_entry'!E325="",'521A_entry'!E325=0),"",'521A_entry'!E325)</f>
        <v/>
      </c>
      <c r="K189" s="145" t="str">
        <f>IF(OR('521A_entry'!F325="",'521A_entry'!F325=0),"",'521A_entry'!F325)</f>
        <v/>
      </c>
      <c r="L189" s="743" t="str">
        <f>IF(OR('521A_entry'!G325="",'521A_entry'!G325=0),"",'521A_entry'!G325)</f>
        <v/>
      </c>
      <c r="M189" s="744"/>
      <c r="N189" s="731" t="str">
        <f>IF(OR('521A_entry'!H325="",'521A_entry'!H325=0),"",'521A_entry'!H325)</f>
        <v/>
      </c>
      <c r="O189" s="736"/>
    </row>
    <row r="190" spans="1:15" x14ac:dyDescent="0.25">
      <c r="A190" s="733" t="str">
        <f>IF(OR('521A_entry'!C326="",'521A_entry'!C326=0),"",'521A_entry'!C326)</f>
        <v/>
      </c>
      <c r="B190" s="734"/>
      <c r="C190" s="734"/>
      <c r="D190" s="734"/>
      <c r="E190" s="734"/>
      <c r="F190" s="734"/>
      <c r="G190" s="735"/>
      <c r="H190" s="741" t="str">
        <f>IF(OR('521A_entry'!D326="",'521A_entry'!D326=0),"",'521A_entry'!D326)</f>
        <v/>
      </c>
      <c r="I190" s="742"/>
      <c r="J190" s="324" t="str">
        <f>IF(OR('521A_entry'!E326="",'521A_entry'!E326=0),"",'521A_entry'!E326)</f>
        <v/>
      </c>
      <c r="K190" s="145" t="str">
        <f>IF(OR('521A_entry'!F326="",'521A_entry'!F326=0),"",'521A_entry'!F326)</f>
        <v/>
      </c>
      <c r="L190" s="743" t="str">
        <f>IF(OR('521A_entry'!G326="",'521A_entry'!G326=0),"",'521A_entry'!G326)</f>
        <v/>
      </c>
      <c r="M190" s="744"/>
      <c r="N190" s="731" t="str">
        <f>IF(OR('521A_entry'!H326="",'521A_entry'!H326=0),"",'521A_entry'!H326)</f>
        <v/>
      </c>
      <c r="O190" s="736"/>
    </row>
    <row r="191" spans="1:15" x14ac:dyDescent="0.25">
      <c r="A191" s="728" t="s">
        <v>3102</v>
      </c>
      <c r="B191" s="729"/>
      <c r="C191" s="729"/>
      <c r="D191" s="729"/>
      <c r="E191" s="729"/>
      <c r="F191" s="729"/>
      <c r="G191" s="729"/>
      <c r="H191" s="729"/>
      <c r="I191" s="729"/>
      <c r="J191" s="729"/>
      <c r="K191" s="729"/>
      <c r="L191" s="729"/>
      <c r="M191" s="730"/>
      <c r="N191" s="731">
        <f>$N$75</f>
        <v>0</v>
      </c>
      <c r="O191" s="732"/>
    </row>
    <row r="192" spans="1:15" x14ac:dyDescent="0.3">
      <c r="A192" s="737" t="s">
        <v>3758</v>
      </c>
      <c r="B192" s="737"/>
      <c r="C192" s="737"/>
      <c r="D192" s="737"/>
      <c r="E192" s="737"/>
      <c r="F192" s="737"/>
      <c r="G192" s="624"/>
      <c r="H192" s="624"/>
      <c r="I192" s="624"/>
      <c r="J192" s="624"/>
      <c r="K192" s="624"/>
      <c r="L192" s="624"/>
      <c r="M192" s="624"/>
      <c r="N192" s="624"/>
      <c r="O192" s="624"/>
    </row>
    <row r="193" spans="1:18" x14ac:dyDescent="0.3">
      <c r="A193" s="738" t="s">
        <v>3739</v>
      </c>
      <c r="B193" s="739"/>
      <c r="C193" s="739"/>
      <c r="D193" s="739"/>
      <c r="E193" s="739"/>
      <c r="F193" s="739"/>
      <c r="G193" s="739"/>
      <c r="H193" s="739"/>
      <c r="I193" s="739"/>
      <c r="J193" s="739"/>
      <c r="K193" s="739"/>
      <c r="L193" s="739"/>
      <c r="M193" s="740"/>
      <c r="N193" s="738" t="s">
        <v>3740</v>
      </c>
      <c r="O193" s="740"/>
      <c r="R193" s="1">
        <f>IF(AND(A194="",N194=""),0,6)</f>
        <v>0</v>
      </c>
    </row>
    <row r="194" spans="1:18" x14ac:dyDescent="0.25">
      <c r="A194" s="733" t="str">
        <f>IF(OR('521A_entry'!Q274="",'521A_entry'!Q274=0),"",'521A_entry'!Q274)</f>
        <v/>
      </c>
      <c r="B194" s="734"/>
      <c r="C194" s="734"/>
      <c r="D194" s="734"/>
      <c r="E194" s="734"/>
      <c r="F194" s="734"/>
      <c r="G194" s="734"/>
      <c r="H194" s="734"/>
      <c r="I194" s="734"/>
      <c r="J194" s="734"/>
      <c r="K194" s="734"/>
      <c r="L194" s="734"/>
      <c r="M194" s="735"/>
      <c r="N194" s="731" t="str">
        <f>IF(OR('521A_entry'!R274="",'521A_entry'!R274=0),"",'521A_entry'!R274)</f>
        <v/>
      </c>
      <c r="O194" s="736"/>
    </row>
    <row r="195" spans="1:18" x14ac:dyDescent="0.25">
      <c r="A195" s="733" t="str">
        <f>IF(OR('521A_entry'!Q275="",'521A_entry'!Q275=0),"",'521A_entry'!Q275)</f>
        <v/>
      </c>
      <c r="B195" s="734"/>
      <c r="C195" s="734"/>
      <c r="D195" s="734"/>
      <c r="E195" s="734"/>
      <c r="F195" s="734"/>
      <c r="G195" s="734"/>
      <c r="H195" s="734"/>
      <c r="I195" s="734"/>
      <c r="J195" s="734"/>
      <c r="K195" s="734"/>
      <c r="L195" s="734"/>
      <c r="M195" s="735"/>
      <c r="N195" s="731" t="str">
        <f>IF(OR('521A_entry'!R275="",'521A_entry'!R275=0),"",'521A_entry'!R275)</f>
        <v/>
      </c>
      <c r="O195" s="736"/>
    </row>
    <row r="196" spans="1:18" x14ac:dyDescent="0.25">
      <c r="A196" s="733" t="str">
        <f>IF(OR('521A_entry'!Q276="",'521A_entry'!Q276=0),"",'521A_entry'!Q276)</f>
        <v/>
      </c>
      <c r="B196" s="734"/>
      <c r="C196" s="734"/>
      <c r="D196" s="734"/>
      <c r="E196" s="734"/>
      <c r="F196" s="734"/>
      <c r="G196" s="734"/>
      <c r="H196" s="734"/>
      <c r="I196" s="734"/>
      <c r="J196" s="734"/>
      <c r="K196" s="734"/>
      <c r="L196" s="734"/>
      <c r="M196" s="735"/>
      <c r="N196" s="731" t="str">
        <f>IF(OR('521A_entry'!R276="",'521A_entry'!R276=0),"",'521A_entry'!R276)</f>
        <v/>
      </c>
      <c r="O196" s="736"/>
    </row>
    <row r="197" spans="1:18" x14ac:dyDescent="0.25">
      <c r="A197" s="733" t="str">
        <f>IF(OR('521A_entry'!Q277="",'521A_entry'!Q277=0),"",'521A_entry'!Q277)</f>
        <v/>
      </c>
      <c r="B197" s="734"/>
      <c r="C197" s="734"/>
      <c r="D197" s="734"/>
      <c r="E197" s="734"/>
      <c r="F197" s="734"/>
      <c r="G197" s="734"/>
      <c r="H197" s="734"/>
      <c r="I197" s="734"/>
      <c r="J197" s="734"/>
      <c r="K197" s="734"/>
      <c r="L197" s="734"/>
      <c r="M197" s="735"/>
      <c r="N197" s="731" t="str">
        <f>IF(OR('521A_entry'!R277="",'521A_entry'!R277=0),"",'521A_entry'!R277)</f>
        <v/>
      </c>
      <c r="O197" s="736"/>
    </row>
    <row r="198" spans="1:18" x14ac:dyDescent="0.25">
      <c r="A198" s="733" t="str">
        <f>IF(OR('521A_entry'!Q278="",'521A_entry'!Q278=0),"",'521A_entry'!Q278)</f>
        <v/>
      </c>
      <c r="B198" s="734"/>
      <c r="C198" s="734"/>
      <c r="D198" s="734"/>
      <c r="E198" s="734"/>
      <c r="F198" s="734"/>
      <c r="G198" s="734"/>
      <c r="H198" s="734"/>
      <c r="I198" s="734"/>
      <c r="J198" s="734"/>
      <c r="K198" s="734"/>
      <c r="L198" s="734"/>
      <c r="M198" s="735"/>
      <c r="N198" s="731" t="str">
        <f>IF(OR('521A_entry'!R278="",'521A_entry'!R278=0),"",'521A_entry'!R278)</f>
        <v/>
      </c>
      <c r="O198" s="736"/>
    </row>
    <row r="199" spans="1:18" x14ac:dyDescent="0.25">
      <c r="A199" s="733" t="str">
        <f>IF(OR('521A_entry'!Q279="",'521A_entry'!Q279=0),"",'521A_entry'!Q279)</f>
        <v/>
      </c>
      <c r="B199" s="734"/>
      <c r="C199" s="734"/>
      <c r="D199" s="734"/>
      <c r="E199" s="734"/>
      <c r="F199" s="734"/>
      <c r="G199" s="734"/>
      <c r="H199" s="734"/>
      <c r="I199" s="734"/>
      <c r="J199" s="734"/>
      <c r="K199" s="734"/>
      <c r="L199" s="734"/>
      <c r="M199" s="735"/>
      <c r="N199" s="731" t="str">
        <f>IF(OR('521A_entry'!R279="",'521A_entry'!R279=0),"",'521A_entry'!R279)</f>
        <v/>
      </c>
      <c r="O199" s="736"/>
    </row>
    <row r="200" spans="1:18" x14ac:dyDescent="0.25">
      <c r="A200" s="733" t="str">
        <f>IF(OR('521A_entry'!Q280="",'521A_entry'!Q280=0),"",'521A_entry'!Q280)</f>
        <v/>
      </c>
      <c r="B200" s="734"/>
      <c r="C200" s="734"/>
      <c r="D200" s="734"/>
      <c r="E200" s="734"/>
      <c r="F200" s="734"/>
      <c r="G200" s="734"/>
      <c r="H200" s="734"/>
      <c r="I200" s="734"/>
      <c r="J200" s="734"/>
      <c r="K200" s="734"/>
      <c r="L200" s="734"/>
      <c r="M200" s="735"/>
      <c r="N200" s="731" t="str">
        <f>IF(OR('521A_entry'!R280="",'521A_entry'!R280=0),"",'521A_entry'!R280)</f>
        <v/>
      </c>
      <c r="O200" s="736"/>
    </row>
    <row r="201" spans="1:18" x14ac:dyDescent="0.25">
      <c r="A201" s="733" t="str">
        <f>IF(OR('521A_entry'!Q281="",'521A_entry'!Q281=0),"",'521A_entry'!Q281)</f>
        <v/>
      </c>
      <c r="B201" s="734"/>
      <c r="C201" s="734"/>
      <c r="D201" s="734"/>
      <c r="E201" s="734"/>
      <c r="F201" s="734"/>
      <c r="G201" s="734"/>
      <c r="H201" s="734"/>
      <c r="I201" s="734"/>
      <c r="J201" s="734"/>
      <c r="K201" s="734"/>
      <c r="L201" s="734"/>
      <c r="M201" s="735"/>
      <c r="N201" s="731" t="str">
        <f>IF(OR('521A_entry'!R281="",'521A_entry'!R281=0),"",'521A_entry'!R281)</f>
        <v/>
      </c>
      <c r="O201" s="736"/>
    </row>
    <row r="202" spans="1:18" x14ac:dyDescent="0.25">
      <c r="A202" s="728" t="s">
        <v>3103</v>
      </c>
      <c r="B202" s="729"/>
      <c r="C202" s="729"/>
      <c r="D202" s="729"/>
      <c r="E202" s="729"/>
      <c r="F202" s="729"/>
      <c r="G202" s="729"/>
      <c r="H202" s="729"/>
      <c r="I202" s="729"/>
      <c r="J202" s="729"/>
      <c r="K202" s="729"/>
      <c r="L202" s="729"/>
      <c r="M202" s="730"/>
      <c r="N202" s="731">
        <f>$N$86</f>
        <v>0</v>
      </c>
      <c r="O202" s="732"/>
    </row>
    <row r="203" spans="1:18" ht="13.2" customHeight="1" x14ac:dyDescent="0.25">
      <c r="A203" s="759" t="s">
        <v>3773</v>
      </c>
      <c r="B203" s="760"/>
      <c r="C203" s="760"/>
      <c r="D203" s="760"/>
      <c r="E203" s="761"/>
      <c r="F203" s="749" t="s">
        <v>3732</v>
      </c>
      <c r="G203" s="750"/>
      <c r="H203" s="750"/>
      <c r="I203" s="750"/>
      <c r="J203" s="750"/>
      <c r="K203" s="750"/>
      <c r="L203" s="750"/>
      <c r="M203" s="751"/>
      <c r="N203" s="752" t="s">
        <v>3719</v>
      </c>
      <c r="O203" s="753"/>
    </row>
    <row r="204" spans="1:18" x14ac:dyDescent="0.25">
      <c r="A204" s="754" t="str">
        <f>"Page 7 of "&amp;$R$3</f>
        <v>Page 7 of 4</v>
      </c>
      <c r="B204" s="755"/>
      <c r="C204" s="755"/>
      <c r="D204" s="755"/>
      <c r="E204" s="756"/>
      <c r="F204" s="754" t="str">
        <f>IF(K3="","",K3)</f>
        <v/>
      </c>
      <c r="G204" s="755"/>
      <c r="H204" s="755"/>
      <c r="I204" s="755"/>
      <c r="J204" s="755"/>
      <c r="K204" s="755"/>
      <c r="L204" s="755"/>
      <c r="M204" s="756"/>
      <c r="N204" s="757"/>
      <c r="O204" s="758"/>
    </row>
    <row r="205" spans="1:18" ht="13.2" customHeight="1" x14ac:dyDescent="0.3">
      <c r="A205" s="737" t="s">
        <v>3768</v>
      </c>
      <c r="B205" s="737"/>
      <c r="C205" s="737"/>
      <c r="D205" s="737"/>
      <c r="E205" s="737"/>
      <c r="F205" s="737"/>
      <c r="G205" s="624"/>
      <c r="H205" s="624"/>
      <c r="I205" s="624"/>
      <c r="J205" s="624"/>
      <c r="K205" s="624"/>
      <c r="L205" s="624"/>
      <c r="M205" s="624"/>
      <c r="N205" s="624"/>
      <c r="O205" s="624"/>
    </row>
    <row r="206" spans="1:18" x14ac:dyDescent="0.3">
      <c r="A206" s="738" t="s">
        <v>3733</v>
      </c>
      <c r="B206" s="739"/>
      <c r="C206" s="739"/>
      <c r="D206" s="739"/>
      <c r="E206" s="739"/>
      <c r="F206" s="739"/>
      <c r="G206" s="739"/>
      <c r="H206" s="739"/>
      <c r="I206" s="739"/>
      <c r="J206" s="739"/>
      <c r="K206" s="739"/>
      <c r="L206" s="739"/>
      <c r="M206" s="740"/>
      <c r="N206" s="738" t="s">
        <v>3734</v>
      </c>
      <c r="O206" s="740"/>
      <c r="R206" s="1">
        <f>IF(AND(A207="",N207=""),0,7)</f>
        <v>0</v>
      </c>
    </row>
    <row r="207" spans="1:18" x14ac:dyDescent="0.25">
      <c r="A207" s="733" t="str">
        <f>IF(OR('521A_entry'!L273="",'521A_entry'!L273=0),"",'521A_entry'!L273)</f>
        <v/>
      </c>
      <c r="B207" s="734"/>
      <c r="C207" s="734"/>
      <c r="D207" s="734"/>
      <c r="E207" s="734"/>
      <c r="F207" s="734"/>
      <c r="G207" s="734"/>
      <c r="H207" s="734"/>
      <c r="I207" s="734"/>
      <c r="J207" s="734"/>
      <c r="K207" s="734"/>
      <c r="L207" s="734"/>
      <c r="M207" s="735"/>
      <c r="N207" s="731" t="str">
        <f>IF(OR('521A_entry'!M273="",'521A_entry'!M273=0),"",'521A_entry'!M273)</f>
        <v/>
      </c>
      <c r="O207" s="736"/>
    </row>
    <row r="208" spans="1:18" x14ac:dyDescent="0.25">
      <c r="A208" s="733" t="str">
        <f>IF(OR('521A_entry'!L274="",'521A_entry'!L274=0),"",'521A_entry'!L274)</f>
        <v/>
      </c>
      <c r="B208" s="734"/>
      <c r="C208" s="734"/>
      <c r="D208" s="734"/>
      <c r="E208" s="734"/>
      <c r="F208" s="734"/>
      <c r="G208" s="734"/>
      <c r="H208" s="734"/>
      <c r="I208" s="734"/>
      <c r="J208" s="734"/>
      <c r="K208" s="734"/>
      <c r="L208" s="734"/>
      <c r="M208" s="735"/>
      <c r="N208" s="731" t="str">
        <f>IF(OR('521A_entry'!M274="",'521A_entry'!M274=0),"",'521A_entry'!M274)</f>
        <v/>
      </c>
      <c r="O208" s="736"/>
    </row>
    <row r="209" spans="1:18" x14ac:dyDescent="0.25">
      <c r="A209" s="733" t="str">
        <f>IF(OR('521A_entry'!L275="",'521A_entry'!L275=0),"",'521A_entry'!L275)</f>
        <v/>
      </c>
      <c r="B209" s="734"/>
      <c r="C209" s="734"/>
      <c r="D209" s="734"/>
      <c r="E209" s="734"/>
      <c r="F209" s="734"/>
      <c r="G209" s="734"/>
      <c r="H209" s="734"/>
      <c r="I209" s="734"/>
      <c r="J209" s="734"/>
      <c r="K209" s="734"/>
      <c r="L209" s="734"/>
      <c r="M209" s="735"/>
      <c r="N209" s="731" t="str">
        <f>IF(OR('521A_entry'!M275="",'521A_entry'!M275=0),"",'521A_entry'!M275)</f>
        <v/>
      </c>
      <c r="O209" s="736"/>
    </row>
    <row r="210" spans="1:18" x14ac:dyDescent="0.25">
      <c r="A210" s="733" t="str">
        <f>IF(OR('521A_entry'!L276="",'521A_entry'!L276=0),"",'521A_entry'!L276)</f>
        <v/>
      </c>
      <c r="B210" s="734"/>
      <c r="C210" s="734"/>
      <c r="D210" s="734"/>
      <c r="E210" s="734"/>
      <c r="F210" s="734"/>
      <c r="G210" s="734"/>
      <c r="H210" s="734"/>
      <c r="I210" s="734"/>
      <c r="J210" s="734"/>
      <c r="K210" s="734"/>
      <c r="L210" s="734"/>
      <c r="M210" s="735"/>
      <c r="N210" s="731" t="str">
        <f>IF(OR('521A_entry'!M276="",'521A_entry'!M276=0),"",'521A_entry'!M276)</f>
        <v/>
      </c>
      <c r="O210" s="736"/>
    </row>
    <row r="211" spans="1:18" x14ac:dyDescent="0.25">
      <c r="A211" s="733" t="str">
        <f>IF(OR('521A_entry'!L277="",'521A_entry'!L277=0),"",'521A_entry'!L277)</f>
        <v/>
      </c>
      <c r="B211" s="734"/>
      <c r="C211" s="734"/>
      <c r="D211" s="734"/>
      <c r="E211" s="734"/>
      <c r="F211" s="734"/>
      <c r="G211" s="734"/>
      <c r="H211" s="734"/>
      <c r="I211" s="734"/>
      <c r="J211" s="734"/>
      <c r="K211" s="734"/>
      <c r="L211" s="734"/>
      <c r="M211" s="735"/>
      <c r="N211" s="731" t="str">
        <f>IF(OR('521A_entry'!M277="",'521A_entry'!M277=0),"",'521A_entry'!M277)</f>
        <v/>
      </c>
      <c r="O211" s="736"/>
    </row>
    <row r="212" spans="1:18" x14ac:dyDescent="0.25">
      <c r="A212" s="745" t="s">
        <v>3735</v>
      </c>
      <c r="B212" s="729"/>
      <c r="C212" s="729"/>
      <c r="D212" s="729"/>
      <c r="E212" s="729"/>
      <c r="F212" s="729"/>
      <c r="G212" s="729"/>
      <c r="H212" s="729"/>
      <c r="I212" s="729"/>
      <c r="J212" s="729"/>
      <c r="K212" s="729"/>
      <c r="L212" s="729"/>
      <c r="M212" s="730"/>
      <c r="N212" s="731">
        <f>$N$49</f>
        <v>0</v>
      </c>
      <c r="O212" s="732"/>
    </row>
    <row r="213" spans="1:18" x14ac:dyDescent="0.3">
      <c r="A213" s="737" t="s">
        <v>3757</v>
      </c>
      <c r="B213" s="737"/>
      <c r="C213" s="737"/>
      <c r="D213" s="737"/>
      <c r="E213" s="737"/>
      <c r="F213" s="737"/>
      <c r="G213" s="624"/>
      <c r="H213" s="624"/>
      <c r="I213" s="624"/>
      <c r="J213" s="624"/>
      <c r="K213" s="624"/>
      <c r="L213" s="624"/>
      <c r="M213" s="624"/>
      <c r="N213" s="624"/>
      <c r="O213" s="624"/>
    </row>
    <row r="214" spans="1:18" ht="30" x14ac:dyDescent="0.3">
      <c r="A214" s="738" t="s">
        <v>3736</v>
      </c>
      <c r="B214" s="746"/>
      <c r="C214" s="746"/>
      <c r="D214" s="746"/>
      <c r="E214" s="746"/>
      <c r="F214" s="746"/>
      <c r="G214" s="730"/>
      <c r="H214" s="747" t="s">
        <v>3099</v>
      </c>
      <c r="I214" s="748"/>
      <c r="J214" s="326" t="s">
        <v>3737</v>
      </c>
      <c r="K214" s="35" t="s">
        <v>3100</v>
      </c>
      <c r="L214" s="728" t="s">
        <v>3101</v>
      </c>
      <c r="M214" s="730"/>
      <c r="N214" s="738" t="s">
        <v>3738</v>
      </c>
      <c r="O214" s="730"/>
      <c r="R214" s="1">
        <f>IF(AND(A215="",N215=""),0,7)</f>
        <v>0</v>
      </c>
    </row>
    <row r="215" spans="1:18" x14ac:dyDescent="0.25">
      <c r="A215" s="733" t="str">
        <f>IF(OR('521A_entry'!C327="",'521A_entry'!C327=0),"",'521A_entry'!C327)</f>
        <v/>
      </c>
      <c r="B215" s="734"/>
      <c r="C215" s="734"/>
      <c r="D215" s="734"/>
      <c r="E215" s="734"/>
      <c r="F215" s="734"/>
      <c r="G215" s="735"/>
      <c r="H215" s="741" t="str">
        <f>IF(OR('521A_entry'!D327="",'521A_entry'!D327=0),"",'521A_entry'!D327)</f>
        <v/>
      </c>
      <c r="I215" s="742"/>
      <c r="J215" s="324" t="str">
        <f>IF(OR('521A_entry'!E327="",'521A_entry'!E327=0),"",'521A_entry'!E327)</f>
        <v/>
      </c>
      <c r="K215" s="145" t="str">
        <f>IF(OR('521A_entry'!F327="",'521A_entry'!F327=0),"",'521A_entry'!F327)</f>
        <v/>
      </c>
      <c r="L215" s="743" t="str">
        <f>IF(OR('521A_entry'!G327="",'521A_entry'!G327=0),"",'521A_entry'!G327)</f>
        <v/>
      </c>
      <c r="M215" s="744"/>
      <c r="N215" s="731" t="str">
        <f>IF(OR('521A_entry'!H327="",'521A_entry'!H327=0),"",'521A_entry'!H327)</f>
        <v/>
      </c>
      <c r="O215" s="736"/>
    </row>
    <row r="216" spans="1:18" x14ac:dyDescent="0.25">
      <c r="A216" s="733" t="str">
        <f>IF(OR('521A_entry'!C328="",'521A_entry'!C328=0),"",'521A_entry'!C328)</f>
        <v/>
      </c>
      <c r="B216" s="734"/>
      <c r="C216" s="734"/>
      <c r="D216" s="734"/>
      <c r="E216" s="734"/>
      <c r="F216" s="734"/>
      <c r="G216" s="735"/>
      <c r="H216" s="741" t="str">
        <f>IF(OR('521A_entry'!D328="",'521A_entry'!D328=0),"",'521A_entry'!D328)</f>
        <v/>
      </c>
      <c r="I216" s="742"/>
      <c r="J216" s="324" t="str">
        <f>IF(OR('521A_entry'!E328="",'521A_entry'!E328=0),"",'521A_entry'!E328)</f>
        <v/>
      </c>
      <c r="K216" s="145" t="str">
        <f>IF(OR('521A_entry'!F328="",'521A_entry'!F328=0),"",'521A_entry'!F328)</f>
        <v/>
      </c>
      <c r="L216" s="743" t="str">
        <f>IF(OR('521A_entry'!G328="",'521A_entry'!G328=0),"",'521A_entry'!G328)</f>
        <v/>
      </c>
      <c r="M216" s="744"/>
      <c r="N216" s="731" t="str">
        <f>IF(OR('521A_entry'!H328="",'521A_entry'!H328=0),"",'521A_entry'!H328)</f>
        <v/>
      </c>
      <c r="O216" s="736"/>
    </row>
    <row r="217" spans="1:18" x14ac:dyDescent="0.25">
      <c r="A217" s="733" t="str">
        <f>IF(OR('521A_entry'!C329="",'521A_entry'!C329=0),"",'521A_entry'!C329)</f>
        <v/>
      </c>
      <c r="B217" s="734"/>
      <c r="C217" s="734"/>
      <c r="D217" s="734"/>
      <c r="E217" s="734"/>
      <c r="F217" s="734"/>
      <c r="G217" s="735"/>
      <c r="H217" s="741" t="str">
        <f>IF(OR('521A_entry'!D329="",'521A_entry'!D329=0),"",'521A_entry'!D329)</f>
        <v/>
      </c>
      <c r="I217" s="742"/>
      <c r="J217" s="324" t="str">
        <f>IF(OR('521A_entry'!E329="",'521A_entry'!E329=0),"",'521A_entry'!E329)</f>
        <v/>
      </c>
      <c r="K217" s="145" t="str">
        <f>IF(OR('521A_entry'!F329="",'521A_entry'!F329=0),"",'521A_entry'!F329)</f>
        <v/>
      </c>
      <c r="L217" s="743" t="str">
        <f>IF(OR('521A_entry'!G329="",'521A_entry'!G329=0),"",'521A_entry'!G329)</f>
        <v/>
      </c>
      <c r="M217" s="744"/>
      <c r="N217" s="731" t="str">
        <f>IF(OR('521A_entry'!H329="",'521A_entry'!H329=0),"",'521A_entry'!H329)</f>
        <v/>
      </c>
      <c r="O217" s="736"/>
    </row>
    <row r="218" spans="1:18" x14ac:dyDescent="0.25">
      <c r="A218" s="733" t="str">
        <f>IF(OR('521A_entry'!C330="",'521A_entry'!C330=0),"",'521A_entry'!C330)</f>
        <v/>
      </c>
      <c r="B218" s="734"/>
      <c r="C218" s="734"/>
      <c r="D218" s="734"/>
      <c r="E218" s="734"/>
      <c r="F218" s="734"/>
      <c r="G218" s="735"/>
      <c r="H218" s="741" t="str">
        <f>IF(OR('521A_entry'!D330="",'521A_entry'!D330=0),"",'521A_entry'!D330)</f>
        <v/>
      </c>
      <c r="I218" s="742"/>
      <c r="J218" s="324" t="str">
        <f>IF(OR('521A_entry'!E330="",'521A_entry'!E330=0),"",'521A_entry'!E330)</f>
        <v/>
      </c>
      <c r="K218" s="145" t="str">
        <f>IF(OR('521A_entry'!F330="",'521A_entry'!F330=0),"",'521A_entry'!F330)</f>
        <v/>
      </c>
      <c r="L218" s="743" t="str">
        <f>IF(OR('521A_entry'!G330="",'521A_entry'!G330=0),"",'521A_entry'!G330)</f>
        <v/>
      </c>
      <c r="M218" s="744"/>
      <c r="N218" s="731" t="str">
        <f>IF(OR('521A_entry'!H330="",'521A_entry'!H330=0),"",'521A_entry'!H330)</f>
        <v/>
      </c>
      <c r="O218" s="736"/>
    </row>
    <row r="219" spans="1:18" x14ac:dyDescent="0.25">
      <c r="A219" s="733" t="str">
        <f>IF(OR('521A_entry'!C331="",'521A_entry'!C331=0),"",'521A_entry'!C331)</f>
        <v/>
      </c>
      <c r="B219" s="734"/>
      <c r="C219" s="734"/>
      <c r="D219" s="734"/>
      <c r="E219" s="734"/>
      <c r="F219" s="734"/>
      <c r="G219" s="735"/>
      <c r="H219" s="741" t="str">
        <f>IF(OR('521A_entry'!D331="",'521A_entry'!D331=0),"",'521A_entry'!D331)</f>
        <v/>
      </c>
      <c r="I219" s="742"/>
      <c r="J219" s="324" t="str">
        <f>IF(OR('521A_entry'!E331="",'521A_entry'!E331=0),"",'521A_entry'!E331)</f>
        <v/>
      </c>
      <c r="K219" s="145" t="str">
        <f>IF(OR('521A_entry'!F331="",'521A_entry'!F331=0),"",'521A_entry'!F331)</f>
        <v/>
      </c>
      <c r="L219" s="743" t="str">
        <f>IF(OR('521A_entry'!G331="",'521A_entry'!G331=0),"",'521A_entry'!G331)</f>
        <v/>
      </c>
      <c r="M219" s="744"/>
      <c r="N219" s="731" t="str">
        <f>IF(OR('521A_entry'!H331="",'521A_entry'!H331=0),"",'521A_entry'!H331)</f>
        <v/>
      </c>
      <c r="O219" s="736"/>
    </row>
    <row r="220" spans="1:18" x14ac:dyDescent="0.25">
      <c r="A220" s="733" t="str">
        <f>IF(OR('521A_entry'!C332="",'521A_entry'!C332=0),"",'521A_entry'!C332)</f>
        <v/>
      </c>
      <c r="B220" s="734"/>
      <c r="C220" s="734"/>
      <c r="D220" s="734"/>
      <c r="E220" s="734"/>
      <c r="F220" s="734"/>
      <c r="G220" s="735"/>
      <c r="H220" s="741" t="str">
        <f>IF(OR('521A_entry'!D332="",'521A_entry'!D332=0),"",'521A_entry'!D332)</f>
        <v/>
      </c>
      <c r="I220" s="742"/>
      <c r="J220" s="324" t="str">
        <f>IF(OR('521A_entry'!E332="",'521A_entry'!E332=0),"",'521A_entry'!E332)</f>
        <v/>
      </c>
      <c r="K220" s="145" t="str">
        <f>IF(OR('521A_entry'!F332="",'521A_entry'!F332=0),"",'521A_entry'!F332)</f>
        <v/>
      </c>
      <c r="L220" s="743" t="str">
        <f>IF(OR('521A_entry'!G332="",'521A_entry'!G332=0),"",'521A_entry'!G332)</f>
        <v/>
      </c>
      <c r="M220" s="744"/>
      <c r="N220" s="731" t="str">
        <f>IF(OR('521A_entry'!H332="",'521A_entry'!H332=0),"",'521A_entry'!H332)</f>
        <v/>
      </c>
      <c r="O220" s="736"/>
    </row>
    <row r="221" spans="1:18" x14ac:dyDescent="0.25">
      <c r="A221" s="733" t="str">
        <f>IF(OR('521A_entry'!C333="",'521A_entry'!C333=0),"",'521A_entry'!C333)</f>
        <v/>
      </c>
      <c r="B221" s="734"/>
      <c r="C221" s="734"/>
      <c r="D221" s="734"/>
      <c r="E221" s="734"/>
      <c r="F221" s="734"/>
      <c r="G221" s="735"/>
      <c r="H221" s="741" t="str">
        <f>IF(OR('521A_entry'!D333="",'521A_entry'!D333=0),"",'521A_entry'!D333)</f>
        <v/>
      </c>
      <c r="I221" s="742"/>
      <c r="J221" s="324" t="str">
        <f>IF(OR('521A_entry'!E333="",'521A_entry'!E333=0),"",'521A_entry'!E333)</f>
        <v/>
      </c>
      <c r="K221" s="145" t="str">
        <f>IF(OR('521A_entry'!F333="",'521A_entry'!F333=0),"",'521A_entry'!F333)</f>
        <v/>
      </c>
      <c r="L221" s="743" t="str">
        <f>IF(OR('521A_entry'!G333="",'521A_entry'!G333=0),"",'521A_entry'!G333)</f>
        <v/>
      </c>
      <c r="M221" s="744"/>
      <c r="N221" s="731" t="str">
        <f>IF(OR('521A_entry'!H333="",'521A_entry'!H333=0),"",'521A_entry'!H333)</f>
        <v/>
      </c>
      <c r="O221" s="736"/>
    </row>
    <row r="222" spans="1:18" x14ac:dyDescent="0.25">
      <c r="A222" s="733" t="str">
        <f>IF(OR('521A_entry'!C334="",'521A_entry'!C334=0),"",'521A_entry'!C334)</f>
        <v/>
      </c>
      <c r="B222" s="734"/>
      <c r="C222" s="734"/>
      <c r="D222" s="734"/>
      <c r="E222" s="734"/>
      <c r="F222" s="734"/>
      <c r="G222" s="735"/>
      <c r="H222" s="741" t="str">
        <f>IF(OR('521A_entry'!D334="",'521A_entry'!D334=0),"",'521A_entry'!D334)</f>
        <v/>
      </c>
      <c r="I222" s="742"/>
      <c r="J222" s="324" t="str">
        <f>IF(OR('521A_entry'!E334="",'521A_entry'!E334=0),"",'521A_entry'!E334)</f>
        <v/>
      </c>
      <c r="K222" s="145" t="str">
        <f>IF(OR('521A_entry'!F334="",'521A_entry'!F334=0),"",'521A_entry'!F334)</f>
        <v/>
      </c>
      <c r="L222" s="743" t="str">
        <f>IF(OR('521A_entry'!G334="",'521A_entry'!G334=0),"",'521A_entry'!G334)</f>
        <v/>
      </c>
      <c r="M222" s="744"/>
      <c r="N222" s="731" t="str">
        <f>IF(OR('521A_entry'!H334="",'521A_entry'!H334=0),"",'521A_entry'!H334)</f>
        <v/>
      </c>
      <c r="O222" s="736"/>
    </row>
    <row r="223" spans="1:18" x14ac:dyDescent="0.25">
      <c r="A223" s="733" t="str">
        <f>IF(OR('521A_entry'!C335="",'521A_entry'!C335=0),"",'521A_entry'!C335)</f>
        <v/>
      </c>
      <c r="B223" s="734"/>
      <c r="C223" s="734"/>
      <c r="D223" s="734"/>
      <c r="E223" s="734"/>
      <c r="F223" s="734"/>
      <c r="G223" s="735"/>
      <c r="H223" s="741" t="str">
        <f>IF(OR('521A_entry'!D335="",'521A_entry'!D335=0),"",'521A_entry'!D335)</f>
        <v/>
      </c>
      <c r="I223" s="742"/>
      <c r="J223" s="324" t="str">
        <f>IF(OR('521A_entry'!E335="",'521A_entry'!E335=0),"",'521A_entry'!E335)</f>
        <v/>
      </c>
      <c r="K223" s="145" t="str">
        <f>IF(OR('521A_entry'!F335="",'521A_entry'!F335=0),"",'521A_entry'!F335)</f>
        <v/>
      </c>
      <c r="L223" s="743" t="str">
        <f>IF(OR('521A_entry'!G335="",'521A_entry'!G335=0),"",'521A_entry'!G335)</f>
        <v/>
      </c>
      <c r="M223" s="744"/>
      <c r="N223" s="731" t="str">
        <f>IF(OR('521A_entry'!H335="",'521A_entry'!H335=0),"",'521A_entry'!H335)</f>
        <v/>
      </c>
      <c r="O223" s="736"/>
    </row>
    <row r="224" spans="1:18" x14ac:dyDescent="0.25">
      <c r="A224" s="733" t="str">
        <f>IF(OR('521A_entry'!C336="",'521A_entry'!C336=0),"",'521A_entry'!C336)</f>
        <v/>
      </c>
      <c r="B224" s="734"/>
      <c r="C224" s="734"/>
      <c r="D224" s="734"/>
      <c r="E224" s="734"/>
      <c r="F224" s="734"/>
      <c r="G224" s="735"/>
      <c r="H224" s="741" t="str">
        <f>IF(OR('521A_entry'!D336="",'521A_entry'!D336=0),"",'521A_entry'!D336)</f>
        <v/>
      </c>
      <c r="I224" s="742"/>
      <c r="J224" s="324" t="str">
        <f>IF(OR('521A_entry'!E336="",'521A_entry'!E336=0),"",'521A_entry'!E336)</f>
        <v/>
      </c>
      <c r="K224" s="145" t="str">
        <f>IF(OR('521A_entry'!F336="",'521A_entry'!F336=0),"",'521A_entry'!F336)</f>
        <v/>
      </c>
      <c r="L224" s="743" t="str">
        <f>IF(OR('521A_entry'!G336="",'521A_entry'!G336=0),"",'521A_entry'!G336)</f>
        <v/>
      </c>
      <c r="M224" s="744"/>
      <c r="N224" s="731" t="str">
        <f>IF(OR('521A_entry'!H336="",'521A_entry'!H336=0),"",'521A_entry'!H336)</f>
        <v/>
      </c>
      <c r="O224" s="736"/>
    </row>
    <row r="225" spans="1:18" x14ac:dyDescent="0.25">
      <c r="A225" s="733" t="str">
        <f>IF(OR('521A_entry'!C337="",'521A_entry'!C337=0),"",'521A_entry'!C337)</f>
        <v/>
      </c>
      <c r="B225" s="734"/>
      <c r="C225" s="734"/>
      <c r="D225" s="734"/>
      <c r="E225" s="734"/>
      <c r="F225" s="734"/>
      <c r="G225" s="735"/>
      <c r="H225" s="741" t="str">
        <f>IF(OR('521A_entry'!D337="",'521A_entry'!D337=0),"",'521A_entry'!D337)</f>
        <v/>
      </c>
      <c r="I225" s="742"/>
      <c r="J225" s="324" t="str">
        <f>IF(OR('521A_entry'!E337="",'521A_entry'!E337=0),"",'521A_entry'!E337)</f>
        <v/>
      </c>
      <c r="K225" s="145" t="str">
        <f>IF(OR('521A_entry'!F337="",'521A_entry'!F337=0),"",'521A_entry'!F337)</f>
        <v/>
      </c>
      <c r="L225" s="743" t="str">
        <f>IF(OR('521A_entry'!G337="",'521A_entry'!G337=0),"",'521A_entry'!G337)</f>
        <v/>
      </c>
      <c r="M225" s="744"/>
      <c r="N225" s="731" t="str">
        <f>IF(OR('521A_entry'!H337="",'521A_entry'!H337=0),"",'521A_entry'!H337)</f>
        <v/>
      </c>
      <c r="O225" s="736"/>
    </row>
    <row r="226" spans="1:18" x14ac:dyDescent="0.25">
      <c r="A226" s="733" t="str">
        <f>IF(OR('521A_entry'!C338="",'521A_entry'!C338=0),"",'521A_entry'!C338)</f>
        <v/>
      </c>
      <c r="B226" s="734"/>
      <c r="C226" s="734"/>
      <c r="D226" s="734"/>
      <c r="E226" s="734"/>
      <c r="F226" s="734"/>
      <c r="G226" s="735"/>
      <c r="H226" s="741" t="str">
        <f>IF(OR('521A_entry'!D338="",'521A_entry'!D338=0),"",'521A_entry'!D338)</f>
        <v/>
      </c>
      <c r="I226" s="742"/>
      <c r="J226" s="324" t="str">
        <f>IF(OR('521A_entry'!E338="",'521A_entry'!E338=0),"",'521A_entry'!E338)</f>
        <v/>
      </c>
      <c r="K226" s="145" t="str">
        <f>IF(OR('521A_entry'!F338="",'521A_entry'!F338=0),"",'521A_entry'!F338)</f>
        <v/>
      </c>
      <c r="L226" s="743" t="str">
        <f>IF(OR('521A_entry'!G338="",'521A_entry'!G338=0),"",'521A_entry'!G338)</f>
        <v/>
      </c>
      <c r="M226" s="744"/>
      <c r="N226" s="731" t="str">
        <f>IF(OR('521A_entry'!H338="",'521A_entry'!H338=0),"",'521A_entry'!H338)</f>
        <v/>
      </c>
      <c r="O226" s="736"/>
    </row>
    <row r="227" spans="1:18" x14ac:dyDescent="0.25">
      <c r="A227" s="733" t="str">
        <f>IF(OR('521A_entry'!C339="",'521A_entry'!C339=0),"",'521A_entry'!C339)</f>
        <v/>
      </c>
      <c r="B227" s="734"/>
      <c r="C227" s="734"/>
      <c r="D227" s="734"/>
      <c r="E227" s="734"/>
      <c r="F227" s="734"/>
      <c r="G227" s="735"/>
      <c r="H227" s="741" t="str">
        <f>IF(OR('521A_entry'!D339="",'521A_entry'!D339=0),"",'521A_entry'!D339)</f>
        <v/>
      </c>
      <c r="I227" s="742"/>
      <c r="J227" s="324" t="str">
        <f>IF(OR('521A_entry'!E339="",'521A_entry'!E339=0),"",'521A_entry'!E339)</f>
        <v/>
      </c>
      <c r="K227" s="145" t="str">
        <f>IF(OR('521A_entry'!F339="",'521A_entry'!F339=0),"",'521A_entry'!F339)</f>
        <v/>
      </c>
      <c r="L227" s="743" t="str">
        <f>IF(OR('521A_entry'!G339="",'521A_entry'!G339=0),"",'521A_entry'!G339)</f>
        <v/>
      </c>
      <c r="M227" s="744"/>
      <c r="N227" s="731" t="str">
        <f>IF(OR('521A_entry'!H339="",'521A_entry'!H339=0),"",'521A_entry'!H339)</f>
        <v/>
      </c>
      <c r="O227" s="736"/>
    </row>
    <row r="228" spans="1:18" x14ac:dyDescent="0.25">
      <c r="A228" s="733" t="str">
        <f>IF(OR('521A_entry'!C340="",'521A_entry'!C340=0),"",'521A_entry'!C340)</f>
        <v/>
      </c>
      <c r="B228" s="734"/>
      <c r="C228" s="734"/>
      <c r="D228" s="734"/>
      <c r="E228" s="734"/>
      <c r="F228" s="734"/>
      <c r="G228" s="735"/>
      <c r="H228" s="741" t="str">
        <f>IF(OR('521A_entry'!D340="",'521A_entry'!D340=0),"",'521A_entry'!D340)</f>
        <v/>
      </c>
      <c r="I228" s="742"/>
      <c r="J228" s="324" t="str">
        <f>IF(OR('521A_entry'!E340="",'521A_entry'!E340=0),"",'521A_entry'!E340)</f>
        <v/>
      </c>
      <c r="K228" s="145" t="str">
        <f>IF(OR('521A_entry'!F340="",'521A_entry'!F340=0),"",'521A_entry'!F340)</f>
        <v/>
      </c>
      <c r="L228" s="743" t="str">
        <f>IF(OR('521A_entry'!G340="",'521A_entry'!G340=0),"",'521A_entry'!G340)</f>
        <v/>
      </c>
      <c r="M228" s="744"/>
      <c r="N228" s="731" t="str">
        <f>IF(OR('521A_entry'!H340="",'521A_entry'!H340=0),"",'521A_entry'!H340)</f>
        <v/>
      </c>
      <c r="O228" s="736"/>
    </row>
    <row r="229" spans="1:18" x14ac:dyDescent="0.25">
      <c r="A229" s="733" t="str">
        <f>IF(OR('521A_entry'!C341="",'521A_entry'!C341=0),"",'521A_entry'!C341)</f>
        <v/>
      </c>
      <c r="B229" s="734"/>
      <c r="C229" s="734"/>
      <c r="D229" s="734"/>
      <c r="E229" s="734"/>
      <c r="F229" s="734"/>
      <c r="G229" s="735"/>
      <c r="H229" s="741" t="str">
        <f>IF(OR('521A_entry'!D341="",'521A_entry'!D341=0),"",'521A_entry'!D341)</f>
        <v/>
      </c>
      <c r="I229" s="742"/>
      <c r="J229" s="324" t="str">
        <f>IF(OR('521A_entry'!E341="",'521A_entry'!E341=0),"",'521A_entry'!E341)</f>
        <v/>
      </c>
      <c r="K229" s="145" t="str">
        <f>IF(OR('521A_entry'!F341="",'521A_entry'!F341=0),"",'521A_entry'!F341)</f>
        <v/>
      </c>
      <c r="L229" s="743" t="str">
        <f>IF(OR('521A_entry'!G341="",'521A_entry'!G341=0),"",'521A_entry'!G341)</f>
        <v/>
      </c>
      <c r="M229" s="744"/>
      <c r="N229" s="731" t="str">
        <f>IF(OR('521A_entry'!H341="",'521A_entry'!H341=0),"",'521A_entry'!H341)</f>
        <v/>
      </c>
      <c r="O229" s="736"/>
    </row>
    <row r="230" spans="1:18" x14ac:dyDescent="0.25">
      <c r="A230" s="733" t="str">
        <f>IF(OR('521A_entry'!C342="",'521A_entry'!C342=0),"",'521A_entry'!C342)</f>
        <v/>
      </c>
      <c r="B230" s="734"/>
      <c r="C230" s="734"/>
      <c r="D230" s="734"/>
      <c r="E230" s="734"/>
      <c r="F230" s="734"/>
      <c r="G230" s="735"/>
      <c r="H230" s="741" t="str">
        <f>IF(OR('521A_entry'!D342="",'521A_entry'!D342=0),"",'521A_entry'!D342)</f>
        <v/>
      </c>
      <c r="I230" s="742"/>
      <c r="J230" s="324" t="str">
        <f>IF(OR('521A_entry'!E342="",'521A_entry'!E342=0),"",'521A_entry'!E342)</f>
        <v/>
      </c>
      <c r="K230" s="145" t="str">
        <f>IF(OR('521A_entry'!F342="",'521A_entry'!F342=0),"",'521A_entry'!F342)</f>
        <v/>
      </c>
      <c r="L230" s="743" t="str">
        <f>IF(OR('521A_entry'!G342="",'521A_entry'!G342=0),"",'521A_entry'!G342)</f>
        <v/>
      </c>
      <c r="M230" s="744"/>
      <c r="N230" s="731" t="str">
        <f>IF(OR('521A_entry'!H342="",'521A_entry'!H342=0),"",'521A_entry'!H342)</f>
        <v/>
      </c>
      <c r="O230" s="736"/>
    </row>
    <row r="231" spans="1:18" x14ac:dyDescent="0.25">
      <c r="A231" s="733" t="str">
        <f>IF(OR('521A_entry'!C343="",'521A_entry'!C343=0),"",'521A_entry'!C343)</f>
        <v/>
      </c>
      <c r="B231" s="734"/>
      <c r="C231" s="734"/>
      <c r="D231" s="734"/>
      <c r="E231" s="734"/>
      <c r="F231" s="734"/>
      <c r="G231" s="735"/>
      <c r="H231" s="741" t="str">
        <f>IF(OR('521A_entry'!D343="",'521A_entry'!D343=0),"",'521A_entry'!D343)</f>
        <v/>
      </c>
      <c r="I231" s="742"/>
      <c r="J231" s="324" t="str">
        <f>IF(OR('521A_entry'!E343="",'521A_entry'!E343=0),"",'521A_entry'!E343)</f>
        <v/>
      </c>
      <c r="K231" s="145" t="str">
        <f>IF(OR('521A_entry'!F343="",'521A_entry'!F343=0),"",'521A_entry'!F343)</f>
        <v/>
      </c>
      <c r="L231" s="743" t="str">
        <f>IF(OR('521A_entry'!G343="",'521A_entry'!G343=0),"",'521A_entry'!G343)</f>
        <v/>
      </c>
      <c r="M231" s="744"/>
      <c r="N231" s="731" t="str">
        <f>IF(OR('521A_entry'!H343="",'521A_entry'!H343=0),"",'521A_entry'!H343)</f>
        <v/>
      </c>
      <c r="O231" s="736"/>
    </row>
    <row r="232" spans="1:18" x14ac:dyDescent="0.25">
      <c r="A232" s="733" t="str">
        <f>IF(OR('521A_entry'!C344="",'521A_entry'!C344=0),"",'521A_entry'!C344)</f>
        <v/>
      </c>
      <c r="B232" s="734"/>
      <c r="C232" s="734"/>
      <c r="D232" s="734"/>
      <c r="E232" s="734"/>
      <c r="F232" s="734"/>
      <c r="G232" s="735"/>
      <c r="H232" s="741" t="str">
        <f>IF(OR('521A_entry'!D344="",'521A_entry'!D344=0),"",'521A_entry'!D344)</f>
        <v/>
      </c>
      <c r="I232" s="742"/>
      <c r="J232" s="324" t="str">
        <f>IF(OR('521A_entry'!E344="",'521A_entry'!E344=0),"",'521A_entry'!E344)</f>
        <v/>
      </c>
      <c r="K232" s="145" t="str">
        <f>IF(OR('521A_entry'!F344="",'521A_entry'!F344=0),"",'521A_entry'!F344)</f>
        <v/>
      </c>
      <c r="L232" s="743" t="str">
        <f>IF(OR('521A_entry'!G344="",'521A_entry'!G344=0),"",'521A_entry'!G344)</f>
        <v/>
      </c>
      <c r="M232" s="744"/>
      <c r="N232" s="731" t="str">
        <f>IF(OR('521A_entry'!H344="",'521A_entry'!H344=0),"",'521A_entry'!H344)</f>
        <v/>
      </c>
      <c r="O232" s="736"/>
    </row>
    <row r="233" spans="1:18" x14ac:dyDescent="0.25">
      <c r="A233" s="733" t="str">
        <f>IF(OR('521A_entry'!C345="",'521A_entry'!C345=0),"",'521A_entry'!C345)</f>
        <v/>
      </c>
      <c r="B233" s="734"/>
      <c r="C233" s="734"/>
      <c r="D233" s="734"/>
      <c r="E233" s="734"/>
      <c r="F233" s="734"/>
      <c r="G233" s="735"/>
      <c r="H233" s="741" t="str">
        <f>IF(OR('521A_entry'!D345="",'521A_entry'!D345=0),"",'521A_entry'!D345)</f>
        <v/>
      </c>
      <c r="I233" s="742"/>
      <c r="J233" s="324" t="str">
        <f>IF(OR('521A_entry'!E345="",'521A_entry'!E345=0),"",'521A_entry'!E345)</f>
        <v/>
      </c>
      <c r="K233" s="145" t="str">
        <f>IF(OR('521A_entry'!F345="",'521A_entry'!F345=0),"",'521A_entry'!F345)</f>
        <v/>
      </c>
      <c r="L233" s="743" t="str">
        <f>IF(OR('521A_entry'!G345="",'521A_entry'!G345=0),"",'521A_entry'!G345)</f>
        <v/>
      </c>
      <c r="M233" s="744"/>
      <c r="N233" s="731" t="str">
        <f>IF(OR('521A_entry'!H345="",'521A_entry'!H345=0),"",'521A_entry'!H345)</f>
        <v/>
      </c>
      <c r="O233" s="736"/>
    </row>
    <row r="234" spans="1:18" x14ac:dyDescent="0.25">
      <c r="A234" s="733" t="str">
        <f>IF(OR('521A_entry'!C346="",'521A_entry'!C346=0),"",'521A_entry'!C346)</f>
        <v/>
      </c>
      <c r="B234" s="734"/>
      <c r="C234" s="734"/>
      <c r="D234" s="734"/>
      <c r="E234" s="734"/>
      <c r="F234" s="734"/>
      <c r="G234" s="735"/>
      <c r="H234" s="741" t="str">
        <f>IF(OR('521A_entry'!D346="",'521A_entry'!D346=0),"",'521A_entry'!D346)</f>
        <v/>
      </c>
      <c r="I234" s="742"/>
      <c r="J234" s="324" t="str">
        <f>IF(OR('521A_entry'!E346="",'521A_entry'!E346=0),"",'521A_entry'!E346)</f>
        <v/>
      </c>
      <c r="K234" s="145" t="str">
        <f>IF(OR('521A_entry'!F346="",'521A_entry'!F346=0),"",'521A_entry'!F346)</f>
        <v/>
      </c>
      <c r="L234" s="743" t="str">
        <f>IF(OR('521A_entry'!G346="",'521A_entry'!G346=0),"",'521A_entry'!G346)</f>
        <v/>
      </c>
      <c r="M234" s="744"/>
      <c r="N234" s="731" t="str">
        <f>IF(OR('521A_entry'!H346="",'521A_entry'!H346=0),"",'521A_entry'!H346)</f>
        <v/>
      </c>
      <c r="O234" s="736"/>
    </row>
    <row r="235" spans="1:18" x14ac:dyDescent="0.25">
      <c r="A235" s="733" t="str">
        <f>IF(OR('521A_entry'!C347="",'521A_entry'!C347=0),"",'521A_entry'!C347)</f>
        <v/>
      </c>
      <c r="B235" s="734"/>
      <c r="C235" s="734"/>
      <c r="D235" s="734"/>
      <c r="E235" s="734"/>
      <c r="F235" s="734"/>
      <c r="G235" s="735"/>
      <c r="H235" s="741" t="str">
        <f>IF(OR('521A_entry'!D347="",'521A_entry'!D347=0),"",'521A_entry'!D347)</f>
        <v/>
      </c>
      <c r="I235" s="742"/>
      <c r="J235" s="324" t="str">
        <f>IF(OR('521A_entry'!E347="",'521A_entry'!E347=0),"",'521A_entry'!E347)</f>
        <v/>
      </c>
      <c r="K235" s="145" t="str">
        <f>IF(OR('521A_entry'!F347="",'521A_entry'!F347=0),"",'521A_entry'!F347)</f>
        <v/>
      </c>
      <c r="L235" s="743" t="str">
        <f>IF(OR('521A_entry'!G347="",'521A_entry'!G347=0),"",'521A_entry'!G347)</f>
        <v/>
      </c>
      <c r="M235" s="744"/>
      <c r="N235" s="731" t="str">
        <f>IF(OR('521A_entry'!H347="",'521A_entry'!H347=0),"",'521A_entry'!H347)</f>
        <v/>
      </c>
      <c r="O235" s="736"/>
    </row>
    <row r="236" spans="1:18" x14ac:dyDescent="0.25">
      <c r="A236" s="733" t="str">
        <f>IF(OR('521A_entry'!C348="",'521A_entry'!C348=0),"",'521A_entry'!C348)</f>
        <v/>
      </c>
      <c r="B236" s="734"/>
      <c r="C236" s="734"/>
      <c r="D236" s="734"/>
      <c r="E236" s="734"/>
      <c r="F236" s="734"/>
      <c r="G236" s="735"/>
      <c r="H236" s="741" t="str">
        <f>IF(OR('521A_entry'!D348="",'521A_entry'!D348=0),"",'521A_entry'!D348)</f>
        <v/>
      </c>
      <c r="I236" s="742"/>
      <c r="J236" s="324" t="str">
        <f>IF(OR('521A_entry'!E348="",'521A_entry'!E348=0),"",'521A_entry'!E348)</f>
        <v/>
      </c>
      <c r="K236" s="145" t="str">
        <f>IF(OR('521A_entry'!F348="",'521A_entry'!F348=0),"",'521A_entry'!F348)</f>
        <v/>
      </c>
      <c r="L236" s="743" t="str">
        <f>IF(OR('521A_entry'!G348="",'521A_entry'!G348=0),"",'521A_entry'!G348)</f>
        <v/>
      </c>
      <c r="M236" s="744"/>
      <c r="N236" s="731" t="str">
        <f>IF(OR('521A_entry'!H348="",'521A_entry'!H348=0),"",'521A_entry'!H348)</f>
        <v/>
      </c>
      <c r="O236" s="736"/>
    </row>
    <row r="237" spans="1:18" x14ac:dyDescent="0.25">
      <c r="A237" s="733" t="str">
        <f>IF(OR('521A_entry'!C349="",'521A_entry'!C349=0),"",'521A_entry'!C349)</f>
        <v/>
      </c>
      <c r="B237" s="734"/>
      <c r="C237" s="734"/>
      <c r="D237" s="734"/>
      <c r="E237" s="734"/>
      <c r="F237" s="734"/>
      <c r="G237" s="735"/>
      <c r="H237" s="741" t="str">
        <f>IF(OR('521A_entry'!D349="",'521A_entry'!D349=0),"",'521A_entry'!D349)</f>
        <v/>
      </c>
      <c r="I237" s="742"/>
      <c r="J237" s="324" t="str">
        <f>IF(OR('521A_entry'!E349="",'521A_entry'!E349=0),"",'521A_entry'!E349)</f>
        <v/>
      </c>
      <c r="K237" s="145" t="str">
        <f>IF(OR('521A_entry'!F349="",'521A_entry'!F349=0),"",'521A_entry'!F349)</f>
        <v/>
      </c>
      <c r="L237" s="743" t="str">
        <f>IF(OR('521A_entry'!G349="",'521A_entry'!G349=0),"",'521A_entry'!G349)</f>
        <v/>
      </c>
      <c r="M237" s="744"/>
      <c r="N237" s="731" t="str">
        <f>IF(OR('521A_entry'!H349="",'521A_entry'!H349=0),"",'521A_entry'!H349)</f>
        <v/>
      </c>
      <c r="O237" s="736"/>
    </row>
    <row r="238" spans="1:18" x14ac:dyDescent="0.25">
      <c r="A238" s="728" t="s">
        <v>3102</v>
      </c>
      <c r="B238" s="729"/>
      <c r="C238" s="729"/>
      <c r="D238" s="729"/>
      <c r="E238" s="729"/>
      <c r="F238" s="729"/>
      <c r="G238" s="729"/>
      <c r="H238" s="729"/>
      <c r="I238" s="729"/>
      <c r="J238" s="729"/>
      <c r="K238" s="729"/>
      <c r="L238" s="729"/>
      <c r="M238" s="730"/>
      <c r="N238" s="731">
        <f>$N$75</f>
        <v>0</v>
      </c>
      <c r="O238" s="732"/>
    </row>
    <row r="239" spans="1:18" x14ac:dyDescent="0.3">
      <c r="A239" s="737" t="s">
        <v>3758</v>
      </c>
      <c r="B239" s="737"/>
      <c r="C239" s="737"/>
      <c r="D239" s="737"/>
      <c r="E239" s="737"/>
      <c r="F239" s="737"/>
      <c r="G239" s="624"/>
      <c r="H239" s="624"/>
      <c r="I239" s="624"/>
      <c r="J239" s="624"/>
      <c r="K239" s="624"/>
      <c r="L239" s="624"/>
      <c r="M239" s="624"/>
      <c r="N239" s="624"/>
      <c r="O239" s="624"/>
    </row>
    <row r="240" spans="1:18" x14ac:dyDescent="0.3">
      <c r="A240" s="738" t="s">
        <v>3739</v>
      </c>
      <c r="B240" s="739"/>
      <c r="C240" s="739"/>
      <c r="D240" s="739"/>
      <c r="E240" s="739"/>
      <c r="F240" s="739"/>
      <c r="G240" s="739"/>
      <c r="H240" s="739"/>
      <c r="I240" s="739"/>
      <c r="J240" s="739"/>
      <c r="K240" s="739"/>
      <c r="L240" s="739"/>
      <c r="M240" s="740"/>
      <c r="N240" s="738" t="s">
        <v>3740</v>
      </c>
      <c r="O240" s="740"/>
      <c r="R240" s="1">
        <f>IF(AND(A241="",N241=""),0,7)</f>
        <v>0</v>
      </c>
    </row>
    <row r="241" spans="1:18" x14ac:dyDescent="0.25">
      <c r="A241" s="733" t="str">
        <f>IF(OR('521A_entry'!Q282="",'521A_entry'!Q282=0),"",'521A_entry'!Q282)</f>
        <v/>
      </c>
      <c r="B241" s="734"/>
      <c r="C241" s="734"/>
      <c r="D241" s="734"/>
      <c r="E241" s="734"/>
      <c r="F241" s="734"/>
      <c r="G241" s="734"/>
      <c r="H241" s="734"/>
      <c r="I241" s="734"/>
      <c r="J241" s="734"/>
      <c r="K241" s="734"/>
      <c r="L241" s="734"/>
      <c r="M241" s="735"/>
      <c r="N241" s="731" t="str">
        <f>IF(OR('521A_entry'!R282="",'521A_entry'!R282=0),"",'521A_entry'!R282)</f>
        <v/>
      </c>
      <c r="O241" s="736"/>
    </row>
    <row r="242" spans="1:18" x14ac:dyDescent="0.25">
      <c r="A242" s="733" t="str">
        <f>IF(OR('521A_entry'!Q283="",'521A_entry'!Q283=0),"",'521A_entry'!Q283)</f>
        <v/>
      </c>
      <c r="B242" s="734"/>
      <c r="C242" s="734"/>
      <c r="D242" s="734"/>
      <c r="E242" s="734"/>
      <c r="F242" s="734"/>
      <c r="G242" s="734"/>
      <c r="H242" s="734"/>
      <c r="I242" s="734"/>
      <c r="J242" s="734"/>
      <c r="K242" s="734"/>
      <c r="L242" s="734"/>
      <c r="M242" s="735"/>
      <c r="N242" s="731" t="str">
        <f>IF(OR('521A_entry'!R283="",'521A_entry'!R283=0),"",'521A_entry'!R283)</f>
        <v/>
      </c>
      <c r="O242" s="736"/>
    </row>
    <row r="243" spans="1:18" x14ac:dyDescent="0.25">
      <c r="A243" s="733" t="str">
        <f>IF(OR('521A_entry'!Q284="",'521A_entry'!Q284=0),"",'521A_entry'!Q284)</f>
        <v/>
      </c>
      <c r="B243" s="734"/>
      <c r="C243" s="734"/>
      <c r="D243" s="734"/>
      <c r="E243" s="734"/>
      <c r="F243" s="734"/>
      <c r="G243" s="734"/>
      <c r="H243" s="734"/>
      <c r="I243" s="734"/>
      <c r="J243" s="734"/>
      <c r="K243" s="734"/>
      <c r="L243" s="734"/>
      <c r="M243" s="735"/>
      <c r="N243" s="731" t="str">
        <f>IF(OR('521A_entry'!R284="",'521A_entry'!R284=0),"",'521A_entry'!R284)</f>
        <v/>
      </c>
      <c r="O243" s="736"/>
    </row>
    <row r="244" spans="1:18" x14ac:dyDescent="0.25">
      <c r="A244" s="733" t="str">
        <f>IF(OR('521A_entry'!Q285="",'521A_entry'!Q285=0),"",'521A_entry'!Q285)</f>
        <v/>
      </c>
      <c r="B244" s="734"/>
      <c r="C244" s="734"/>
      <c r="D244" s="734"/>
      <c r="E244" s="734"/>
      <c r="F244" s="734"/>
      <c r="G244" s="734"/>
      <c r="H244" s="734"/>
      <c r="I244" s="734"/>
      <c r="J244" s="734"/>
      <c r="K244" s="734"/>
      <c r="L244" s="734"/>
      <c r="M244" s="735"/>
      <c r="N244" s="731" t="str">
        <f>IF(OR('521A_entry'!R285="",'521A_entry'!R285=0),"",'521A_entry'!R285)</f>
        <v/>
      </c>
      <c r="O244" s="736"/>
    </row>
    <row r="245" spans="1:18" x14ac:dyDescent="0.25">
      <c r="A245" s="733" t="str">
        <f>IF(OR('521A_entry'!Q286="",'521A_entry'!Q286=0),"",'521A_entry'!Q286)</f>
        <v/>
      </c>
      <c r="B245" s="734"/>
      <c r="C245" s="734"/>
      <c r="D245" s="734"/>
      <c r="E245" s="734"/>
      <c r="F245" s="734"/>
      <c r="G245" s="734"/>
      <c r="H245" s="734"/>
      <c r="I245" s="734"/>
      <c r="J245" s="734"/>
      <c r="K245" s="734"/>
      <c r="L245" s="734"/>
      <c r="M245" s="735"/>
      <c r="N245" s="731" t="str">
        <f>IF(OR('521A_entry'!R286="",'521A_entry'!R286=0),"",'521A_entry'!R286)</f>
        <v/>
      </c>
      <c r="O245" s="736"/>
    </row>
    <row r="246" spans="1:18" x14ac:dyDescent="0.25">
      <c r="A246" s="733" t="str">
        <f>IF(OR('521A_entry'!Q287="",'521A_entry'!Q287=0),"",'521A_entry'!Q287)</f>
        <v/>
      </c>
      <c r="B246" s="734"/>
      <c r="C246" s="734"/>
      <c r="D246" s="734"/>
      <c r="E246" s="734"/>
      <c r="F246" s="734"/>
      <c r="G246" s="734"/>
      <c r="H246" s="734"/>
      <c r="I246" s="734"/>
      <c r="J246" s="734"/>
      <c r="K246" s="734"/>
      <c r="L246" s="734"/>
      <c r="M246" s="735"/>
      <c r="N246" s="731" t="str">
        <f>IF(OR('521A_entry'!R287="",'521A_entry'!R287=0),"",'521A_entry'!R287)</f>
        <v/>
      </c>
      <c r="O246" s="736"/>
    </row>
    <row r="247" spans="1:18" x14ac:dyDescent="0.25">
      <c r="A247" s="733" t="str">
        <f>IF(OR('521A_entry'!Q288="",'521A_entry'!Q288=0),"",'521A_entry'!Q288)</f>
        <v/>
      </c>
      <c r="B247" s="734"/>
      <c r="C247" s="734"/>
      <c r="D247" s="734"/>
      <c r="E247" s="734"/>
      <c r="F247" s="734"/>
      <c r="G247" s="734"/>
      <c r="H247" s="734"/>
      <c r="I247" s="734"/>
      <c r="J247" s="734"/>
      <c r="K247" s="734"/>
      <c r="L247" s="734"/>
      <c r="M247" s="735"/>
      <c r="N247" s="731" t="str">
        <f>IF(OR('521A_entry'!R288="",'521A_entry'!R288=0),"",'521A_entry'!R288)</f>
        <v/>
      </c>
      <c r="O247" s="736"/>
    </row>
    <row r="248" spans="1:18" x14ac:dyDescent="0.25">
      <c r="A248" s="733" t="str">
        <f>IF(OR('521A_entry'!Q289="",'521A_entry'!Q289=0),"",'521A_entry'!Q289)</f>
        <v/>
      </c>
      <c r="B248" s="734"/>
      <c r="C248" s="734"/>
      <c r="D248" s="734"/>
      <c r="E248" s="734"/>
      <c r="F248" s="734"/>
      <c r="G248" s="734"/>
      <c r="H248" s="734"/>
      <c r="I248" s="734"/>
      <c r="J248" s="734"/>
      <c r="K248" s="734"/>
      <c r="L248" s="734"/>
      <c r="M248" s="735"/>
      <c r="N248" s="731" t="str">
        <f>IF(OR('521A_entry'!R289="",'521A_entry'!R289=0),"",'521A_entry'!R289)</f>
        <v/>
      </c>
      <c r="O248" s="736"/>
    </row>
    <row r="249" spans="1:18" x14ac:dyDescent="0.25">
      <c r="A249" s="728" t="s">
        <v>3103</v>
      </c>
      <c r="B249" s="729"/>
      <c r="C249" s="729"/>
      <c r="D249" s="729"/>
      <c r="E249" s="729"/>
      <c r="F249" s="729"/>
      <c r="G249" s="729"/>
      <c r="H249" s="729"/>
      <c r="I249" s="729"/>
      <c r="J249" s="729"/>
      <c r="K249" s="729"/>
      <c r="L249" s="729"/>
      <c r="M249" s="730"/>
      <c r="N249" s="731">
        <f>$N$86</f>
        <v>0</v>
      </c>
      <c r="O249" s="732"/>
    </row>
    <row r="250" spans="1:18" ht="13.2" customHeight="1" x14ac:dyDescent="0.25">
      <c r="A250" s="759" t="s">
        <v>3773</v>
      </c>
      <c r="B250" s="760"/>
      <c r="C250" s="760"/>
      <c r="D250" s="760"/>
      <c r="E250" s="761"/>
      <c r="F250" s="749" t="s">
        <v>3732</v>
      </c>
      <c r="G250" s="750"/>
      <c r="H250" s="750"/>
      <c r="I250" s="750"/>
      <c r="J250" s="750"/>
      <c r="K250" s="750"/>
      <c r="L250" s="750"/>
      <c r="M250" s="751"/>
      <c r="N250" s="752" t="s">
        <v>3719</v>
      </c>
      <c r="O250" s="753"/>
    </row>
    <row r="251" spans="1:18" x14ac:dyDescent="0.25">
      <c r="A251" s="754" t="str">
        <f>"Page 8 of "&amp;$R$3</f>
        <v>Page 8 of 4</v>
      </c>
      <c r="B251" s="755"/>
      <c r="C251" s="755"/>
      <c r="D251" s="755"/>
      <c r="E251" s="756"/>
      <c r="F251" s="754" t="str">
        <f>IF(K3="","",K3)</f>
        <v/>
      </c>
      <c r="G251" s="755"/>
      <c r="H251" s="755"/>
      <c r="I251" s="755"/>
      <c r="J251" s="755"/>
      <c r="K251" s="755"/>
      <c r="L251" s="755"/>
      <c r="M251" s="756"/>
      <c r="N251" s="757"/>
      <c r="O251" s="758"/>
    </row>
    <row r="252" spans="1:18" ht="13.2" customHeight="1" x14ac:dyDescent="0.3">
      <c r="A252" s="737" t="s">
        <v>3768</v>
      </c>
      <c r="B252" s="737"/>
      <c r="C252" s="737"/>
      <c r="D252" s="737"/>
      <c r="E252" s="737"/>
      <c r="F252" s="737"/>
      <c r="G252" s="624"/>
      <c r="H252" s="624"/>
      <c r="I252" s="624"/>
      <c r="J252" s="624"/>
      <c r="K252" s="624"/>
      <c r="L252" s="624"/>
      <c r="M252" s="624"/>
      <c r="N252" s="624"/>
      <c r="O252" s="624"/>
    </row>
    <row r="253" spans="1:18" x14ac:dyDescent="0.3">
      <c r="A253" s="738" t="s">
        <v>3733</v>
      </c>
      <c r="B253" s="739"/>
      <c r="C253" s="739"/>
      <c r="D253" s="739"/>
      <c r="E253" s="739"/>
      <c r="F253" s="739"/>
      <c r="G253" s="739"/>
      <c r="H253" s="739"/>
      <c r="I253" s="739"/>
      <c r="J253" s="739"/>
      <c r="K253" s="739"/>
      <c r="L253" s="739"/>
      <c r="M253" s="740"/>
      <c r="N253" s="738" t="s">
        <v>3734</v>
      </c>
      <c r="O253" s="740"/>
      <c r="R253" s="1">
        <f>IF(AND(A254="",N254=""),0,8)</f>
        <v>0</v>
      </c>
    </row>
    <row r="254" spans="1:18" x14ac:dyDescent="0.25">
      <c r="A254" s="733" t="str">
        <f>IF(OR('521A_entry'!L278="",'521A_entry'!L278=0),"",'521A_entry'!L278)</f>
        <v/>
      </c>
      <c r="B254" s="734"/>
      <c r="C254" s="734"/>
      <c r="D254" s="734"/>
      <c r="E254" s="734"/>
      <c r="F254" s="734"/>
      <c r="G254" s="734"/>
      <c r="H254" s="734"/>
      <c r="I254" s="734"/>
      <c r="J254" s="734"/>
      <c r="K254" s="734"/>
      <c r="L254" s="734"/>
      <c r="M254" s="735"/>
      <c r="N254" s="731" t="str">
        <f>IF(OR('521A_entry'!M278="",'521A_entry'!M278=0),"",'521A_entry'!M278)</f>
        <v/>
      </c>
      <c r="O254" s="736"/>
    </row>
    <row r="255" spans="1:18" x14ac:dyDescent="0.25">
      <c r="A255" s="733" t="str">
        <f>IF(OR('521A_entry'!L279="",'521A_entry'!L279=0),"",'521A_entry'!L279)</f>
        <v/>
      </c>
      <c r="B255" s="734"/>
      <c r="C255" s="734"/>
      <c r="D255" s="734"/>
      <c r="E255" s="734"/>
      <c r="F255" s="734"/>
      <c r="G255" s="734"/>
      <c r="H255" s="734"/>
      <c r="I255" s="734"/>
      <c r="J255" s="734"/>
      <c r="K255" s="734"/>
      <c r="L255" s="734"/>
      <c r="M255" s="735"/>
      <c r="N255" s="731" t="str">
        <f>IF(OR('521A_entry'!M279="",'521A_entry'!M279=0),"",'521A_entry'!M279)</f>
        <v/>
      </c>
      <c r="O255" s="736"/>
    </row>
    <row r="256" spans="1:18" x14ac:dyDescent="0.25">
      <c r="A256" s="733" t="str">
        <f>IF(OR('521A_entry'!L280="",'521A_entry'!L280=0),"",'521A_entry'!L280)</f>
        <v/>
      </c>
      <c r="B256" s="734"/>
      <c r="C256" s="734"/>
      <c r="D256" s="734"/>
      <c r="E256" s="734"/>
      <c r="F256" s="734"/>
      <c r="G256" s="734"/>
      <c r="H256" s="734"/>
      <c r="I256" s="734"/>
      <c r="J256" s="734"/>
      <c r="K256" s="734"/>
      <c r="L256" s="734"/>
      <c r="M256" s="735"/>
      <c r="N256" s="731" t="str">
        <f>IF(OR('521A_entry'!M280="",'521A_entry'!M280=0),"",'521A_entry'!M280)</f>
        <v/>
      </c>
      <c r="O256" s="736"/>
    </row>
    <row r="257" spans="1:18" x14ac:dyDescent="0.25">
      <c r="A257" s="733" t="str">
        <f>IF(OR('521A_entry'!L281="",'521A_entry'!L281=0),"",'521A_entry'!L281)</f>
        <v/>
      </c>
      <c r="B257" s="734"/>
      <c r="C257" s="734"/>
      <c r="D257" s="734"/>
      <c r="E257" s="734"/>
      <c r="F257" s="734"/>
      <c r="G257" s="734"/>
      <c r="H257" s="734"/>
      <c r="I257" s="734"/>
      <c r="J257" s="734"/>
      <c r="K257" s="734"/>
      <c r="L257" s="734"/>
      <c r="M257" s="735"/>
      <c r="N257" s="731" t="str">
        <f>IF(OR('521A_entry'!M281="",'521A_entry'!M281=0),"",'521A_entry'!M281)</f>
        <v/>
      </c>
      <c r="O257" s="736"/>
    </row>
    <row r="258" spans="1:18" x14ac:dyDescent="0.25">
      <c r="A258" s="733" t="str">
        <f>IF(OR('521A_entry'!L282="",'521A_entry'!L282=0),"",'521A_entry'!L282)</f>
        <v/>
      </c>
      <c r="B258" s="734"/>
      <c r="C258" s="734"/>
      <c r="D258" s="734"/>
      <c r="E258" s="734"/>
      <c r="F258" s="734"/>
      <c r="G258" s="734"/>
      <c r="H258" s="734"/>
      <c r="I258" s="734"/>
      <c r="J258" s="734"/>
      <c r="K258" s="734"/>
      <c r="L258" s="734"/>
      <c r="M258" s="735"/>
      <c r="N258" s="731" t="str">
        <f>IF(OR('521A_entry'!M282="",'521A_entry'!M282=0),"",'521A_entry'!M282)</f>
        <v/>
      </c>
      <c r="O258" s="736"/>
    </row>
    <row r="259" spans="1:18" x14ac:dyDescent="0.25">
      <c r="A259" s="745" t="s">
        <v>3735</v>
      </c>
      <c r="B259" s="729"/>
      <c r="C259" s="729"/>
      <c r="D259" s="729"/>
      <c r="E259" s="729"/>
      <c r="F259" s="729"/>
      <c r="G259" s="729"/>
      <c r="H259" s="729"/>
      <c r="I259" s="729"/>
      <c r="J259" s="729"/>
      <c r="K259" s="729"/>
      <c r="L259" s="729"/>
      <c r="M259" s="730"/>
      <c r="N259" s="731">
        <f>$N$49</f>
        <v>0</v>
      </c>
      <c r="O259" s="732"/>
    </row>
    <row r="260" spans="1:18" x14ac:dyDescent="0.3">
      <c r="A260" s="737" t="s">
        <v>3440</v>
      </c>
      <c r="B260" s="737"/>
      <c r="C260" s="737"/>
      <c r="D260" s="737"/>
      <c r="E260" s="737"/>
      <c r="F260" s="737"/>
      <c r="G260" s="624"/>
      <c r="H260" s="624"/>
      <c r="I260" s="624"/>
      <c r="J260" s="624"/>
      <c r="K260" s="624"/>
      <c r="L260" s="624"/>
      <c r="M260" s="624"/>
      <c r="N260" s="624"/>
      <c r="O260" s="624"/>
    </row>
    <row r="261" spans="1:18" ht="30" x14ac:dyDescent="0.3">
      <c r="A261" s="738" t="s">
        <v>3736</v>
      </c>
      <c r="B261" s="746"/>
      <c r="C261" s="746"/>
      <c r="D261" s="746"/>
      <c r="E261" s="746"/>
      <c r="F261" s="746"/>
      <c r="G261" s="730"/>
      <c r="H261" s="747" t="s">
        <v>3099</v>
      </c>
      <c r="I261" s="748"/>
      <c r="J261" s="326" t="s">
        <v>3737</v>
      </c>
      <c r="K261" s="35" t="s">
        <v>3100</v>
      </c>
      <c r="L261" s="728" t="s">
        <v>3101</v>
      </c>
      <c r="M261" s="730"/>
      <c r="N261" s="738" t="s">
        <v>3738</v>
      </c>
      <c r="O261" s="730"/>
      <c r="R261" s="1">
        <f>IF(AND(A262="",N262=""),0,8)</f>
        <v>0</v>
      </c>
    </row>
    <row r="262" spans="1:18" x14ac:dyDescent="0.25">
      <c r="A262" s="733" t="str">
        <f>IF(OR('521A_entry'!C350="",'521A_entry'!C350=0),"",'521A_entry'!C350)</f>
        <v/>
      </c>
      <c r="B262" s="734"/>
      <c r="C262" s="734"/>
      <c r="D262" s="734"/>
      <c r="E262" s="734"/>
      <c r="F262" s="734"/>
      <c r="G262" s="735"/>
      <c r="H262" s="741" t="str">
        <f>IF(OR('521A_entry'!D350="",'521A_entry'!D350=0),"",'521A_entry'!D350)</f>
        <v/>
      </c>
      <c r="I262" s="742"/>
      <c r="J262" s="324" t="str">
        <f>IF(OR('521A_entry'!E350="",'521A_entry'!E350=0),"",'521A_entry'!E350)</f>
        <v/>
      </c>
      <c r="K262" s="145" t="str">
        <f>IF(OR('521A_entry'!F350="",'521A_entry'!F350=0),"",'521A_entry'!F350)</f>
        <v/>
      </c>
      <c r="L262" s="743" t="str">
        <f>IF(OR('521A_entry'!G350="",'521A_entry'!G350=0),"",'521A_entry'!G350)</f>
        <v/>
      </c>
      <c r="M262" s="744"/>
      <c r="N262" s="731" t="str">
        <f>IF(OR('521A_entry'!H350="",'521A_entry'!H350=0),"",'521A_entry'!H350)</f>
        <v/>
      </c>
      <c r="O262" s="736"/>
    </row>
    <row r="263" spans="1:18" x14ac:dyDescent="0.25">
      <c r="A263" s="733" t="str">
        <f>IF(OR('521A_entry'!C351="",'521A_entry'!C351=0),"",'521A_entry'!C351)</f>
        <v/>
      </c>
      <c r="B263" s="734"/>
      <c r="C263" s="734"/>
      <c r="D263" s="734"/>
      <c r="E263" s="734"/>
      <c r="F263" s="734"/>
      <c r="G263" s="735"/>
      <c r="H263" s="741" t="str">
        <f>IF(OR('521A_entry'!D351="",'521A_entry'!D351=0),"",'521A_entry'!D351)</f>
        <v/>
      </c>
      <c r="I263" s="742"/>
      <c r="J263" s="324" t="str">
        <f>IF(OR('521A_entry'!E351="",'521A_entry'!E351=0),"",'521A_entry'!E351)</f>
        <v/>
      </c>
      <c r="K263" s="145" t="str">
        <f>IF(OR('521A_entry'!F351="",'521A_entry'!F351=0),"",'521A_entry'!F351)</f>
        <v/>
      </c>
      <c r="L263" s="743" t="str">
        <f>IF(OR('521A_entry'!G351="",'521A_entry'!G351=0),"",'521A_entry'!G351)</f>
        <v/>
      </c>
      <c r="M263" s="744"/>
      <c r="N263" s="731" t="str">
        <f>IF(OR('521A_entry'!H351="",'521A_entry'!H351=0),"",'521A_entry'!H351)</f>
        <v/>
      </c>
      <c r="O263" s="736"/>
    </row>
    <row r="264" spans="1:18" x14ac:dyDescent="0.25">
      <c r="A264" s="733" t="str">
        <f>IF(OR('521A_entry'!C352="",'521A_entry'!C352=0),"",'521A_entry'!C352)</f>
        <v/>
      </c>
      <c r="B264" s="734"/>
      <c r="C264" s="734"/>
      <c r="D264" s="734"/>
      <c r="E264" s="734"/>
      <c r="F264" s="734"/>
      <c r="G264" s="735"/>
      <c r="H264" s="741" t="str">
        <f>IF(OR('521A_entry'!D352="",'521A_entry'!D352=0),"",'521A_entry'!D352)</f>
        <v/>
      </c>
      <c r="I264" s="742"/>
      <c r="J264" s="324" t="str">
        <f>IF(OR('521A_entry'!E352="",'521A_entry'!E352=0),"",'521A_entry'!E352)</f>
        <v/>
      </c>
      <c r="K264" s="145" t="str">
        <f>IF(OR('521A_entry'!F352="",'521A_entry'!F352=0),"",'521A_entry'!F352)</f>
        <v/>
      </c>
      <c r="L264" s="743" t="str">
        <f>IF(OR('521A_entry'!G352="",'521A_entry'!G352=0),"",'521A_entry'!G352)</f>
        <v/>
      </c>
      <c r="M264" s="744"/>
      <c r="N264" s="731" t="str">
        <f>IF(OR('521A_entry'!H352="",'521A_entry'!H352=0),"",'521A_entry'!H352)</f>
        <v/>
      </c>
      <c r="O264" s="736"/>
    </row>
    <row r="265" spans="1:18" x14ac:dyDescent="0.25">
      <c r="A265" s="733" t="str">
        <f>IF(OR('521A_entry'!C353="",'521A_entry'!C353=0),"",'521A_entry'!C353)</f>
        <v/>
      </c>
      <c r="B265" s="734"/>
      <c r="C265" s="734"/>
      <c r="D265" s="734"/>
      <c r="E265" s="734"/>
      <c r="F265" s="734"/>
      <c r="G265" s="735"/>
      <c r="H265" s="741" t="str">
        <f>IF(OR('521A_entry'!D353="",'521A_entry'!D353=0),"",'521A_entry'!D353)</f>
        <v/>
      </c>
      <c r="I265" s="742"/>
      <c r="J265" s="324" t="str">
        <f>IF(OR('521A_entry'!E353="",'521A_entry'!E353=0),"",'521A_entry'!E353)</f>
        <v/>
      </c>
      <c r="K265" s="145" t="str">
        <f>IF(OR('521A_entry'!F353="",'521A_entry'!F353=0),"",'521A_entry'!F353)</f>
        <v/>
      </c>
      <c r="L265" s="743" t="str">
        <f>IF(OR('521A_entry'!G353="",'521A_entry'!G353=0),"",'521A_entry'!G353)</f>
        <v/>
      </c>
      <c r="M265" s="744"/>
      <c r="N265" s="731" t="str">
        <f>IF(OR('521A_entry'!H353="",'521A_entry'!H353=0),"",'521A_entry'!H353)</f>
        <v/>
      </c>
      <c r="O265" s="736"/>
    </row>
    <row r="266" spans="1:18" x14ac:dyDescent="0.25">
      <c r="A266" s="733" t="str">
        <f>IF(OR('521A_entry'!C354="",'521A_entry'!C354=0),"",'521A_entry'!C354)</f>
        <v/>
      </c>
      <c r="B266" s="734"/>
      <c r="C266" s="734"/>
      <c r="D266" s="734"/>
      <c r="E266" s="734"/>
      <c r="F266" s="734"/>
      <c r="G266" s="735"/>
      <c r="H266" s="741" t="str">
        <f>IF(OR('521A_entry'!D354="",'521A_entry'!D354=0),"",'521A_entry'!D354)</f>
        <v/>
      </c>
      <c r="I266" s="742"/>
      <c r="J266" s="324" t="str">
        <f>IF(OR('521A_entry'!E354="",'521A_entry'!E354=0),"",'521A_entry'!E354)</f>
        <v/>
      </c>
      <c r="K266" s="145" t="str">
        <f>IF(OR('521A_entry'!F354="",'521A_entry'!F354=0),"",'521A_entry'!F354)</f>
        <v/>
      </c>
      <c r="L266" s="743" t="str">
        <f>IF(OR('521A_entry'!G354="",'521A_entry'!G354=0),"",'521A_entry'!G354)</f>
        <v/>
      </c>
      <c r="M266" s="744"/>
      <c r="N266" s="731" t="str">
        <f>IF(OR('521A_entry'!H354="",'521A_entry'!H354=0),"",'521A_entry'!H354)</f>
        <v/>
      </c>
      <c r="O266" s="736"/>
    </row>
    <row r="267" spans="1:18" x14ac:dyDescent="0.25">
      <c r="A267" s="733" t="str">
        <f>IF(OR('521A_entry'!C355="",'521A_entry'!C355=0),"",'521A_entry'!C355)</f>
        <v/>
      </c>
      <c r="B267" s="734"/>
      <c r="C267" s="734"/>
      <c r="D267" s="734"/>
      <c r="E267" s="734"/>
      <c r="F267" s="734"/>
      <c r="G267" s="735"/>
      <c r="H267" s="741" t="str">
        <f>IF(OR('521A_entry'!D355="",'521A_entry'!D355=0),"",'521A_entry'!D355)</f>
        <v/>
      </c>
      <c r="I267" s="742"/>
      <c r="J267" s="324" t="str">
        <f>IF(OR('521A_entry'!E355="",'521A_entry'!E355=0),"",'521A_entry'!E355)</f>
        <v/>
      </c>
      <c r="K267" s="145" t="str">
        <f>IF(OR('521A_entry'!F355="",'521A_entry'!F355=0),"",'521A_entry'!F355)</f>
        <v/>
      </c>
      <c r="L267" s="743" t="str">
        <f>IF(OR('521A_entry'!G355="",'521A_entry'!G355=0),"",'521A_entry'!G355)</f>
        <v/>
      </c>
      <c r="M267" s="744"/>
      <c r="N267" s="731" t="str">
        <f>IF(OR('521A_entry'!H355="",'521A_entry'!H355=0),"",'521A_entry'!H355)</f>
        <v/>
      </c>
      <c r="O267" s="736"/>
    </row>
    <row r="268" spans="1:18" x14ac:dyDescent="0.25">
      <c r="A268" s="733" t="str">
        <f>IF(OR('521A_entry'!C356="",'521A_entry'!C356=0),"",'521A_entry'!C356)</f>
        <v/>
      </c>
      <c r="B268" s="734"/>
      <c r="C268" s="734"/>
      <c r="D268" s="734"/>
      <c r="E268" s="734"/>
      <c r="F268" s="734"/>
      <c r="G268" s="735"/>
      <c r="H268" s="741" t="str">
        <f>IF(OR('521A_entry'!D356="",'521A_entry'!D356=0),"",'521A_entry'!D356)</f>
        <v/>
      </c>
      <c r="I268" s="742"/>
      <c r="J268" s="324" t="str">
        <f>IF(OR('521A_entry'!E356="",'521A_entry'!E356=0),"",'521A_entry'!E356)</f>
        <v/>
      </c>
      <c r="K268" s="145" t="str">
        <f>IF(OR('521A_entry'!F356="",'521A_entry'!F356=0),"",'521A_entry'!F356)</f>
        <v/>
      </c>
      <c r="L268" s="743" t="str">
        <f>IF(OR('521A_entry'!G356="",'521A_entry'!G356=0),"",'521A_entry'!G356)</f>
        <v/>
      </c>
      <c r="M268" s="744"/>
      <c r="N268" s="731" t="str">
        <f>IF(OR('521A_entry'!H356="",'521A_entry'!H356=0),"",'521A_entry'!H356)</f>
        <v/>
      </c>
      <c r="O268" s="736"/>
    </row>
    <row r="269" spans="1:18" x14ac:dyDescent="0.25">
      <c r="A269" s="733" t="str">
        <f>IF(OR('521A_entry'!C248="",'521A_entry'!C248=0),"",'521A_entry'!C248)</f>
        <v/>
      </c>
      <c r="B269" s="734"/>
      <c r="C269" s="734"/>
      <c r="D269" s="734"/>
      <c r="E269" s="734"/>
      <c r="F269" s="734"/>
      <c r="G269" s="735"/>
      <c r="H269" s="741" t="str">
        <f>IF(OR('521A_entry'!D248="",'521A_entry'!D248=0),"",'521A_entry'!D248)</f>
        <v/>
      </c>
      <c r="I269" s="742"/>
      <c r="J269" s="324" t="str">
        <f>IF(OR('521A_entry'!E248="",'521A_entry'!E248=0),"",'521A_entry'!E248)</f>
        <v/>
      </c>
      <c r="K269" s="145" t="str">
        <f>IF(OR('521A_entry'!F248="",'521A_entry'!F248=0),"",'521A_entry'!F248)</f>
        <v/>
      </c>
      <c r="L269" s="743" t="str">
        <f>IF(OR('521A_entry'!G248="",'521A_entry'!G248=0),"",'521A_entry'!G248)</f>
        <v/>
      </c>
      <c r="M269" s="744"/>
      <c r="N269" s="731" t="str">
        <f>IF(OR('521A_entry'!H248="",'521A_entry'!H248=0),"",'521A_entry'!H248)</f>
        <v/>
      </c>
      <c r="O269" s="736"/>
    </row>
    <row r="270" spans="1:18" x14ac:dyDescent="0.25">
      <c r="A270" s="733" t="str">
        <f>IF(OR('521A_entry'!C249="",'521A_entry'!C249=0),"",'521A_entry'!C249)</f>
        <v/>
      </c>
      <c r="B270" s="734"/>
      <c r="C270" s="734"/>
      <c r="D270" s="734"/>
      <c r="E270" s="734"/>
      <c r="F270" s="734"/>
      <c r="G270" s="735"/>
      <c r="H270" s="741"/>
      <c r="I270" s="742"/>
      <c r="J270" s="324"/>
      <c r="K270" s="145"/>
      <c r="L270" s="743"/>
      <c r="M270" s="744"/>
      <c r="N270" s="731"/>
      <c r="O270" s="736"/>
    </row>
    <row r="271" spans="1:18" x14ac:dyDescent="0.25">
      <c r="A271" s="733"/>
      <c r="B271" s="734"/>
      <c r="C271" s="734"/>
      <c r="D271" s="734"/>
      <c r="E271" s="734"/>
      <c r="F271" s="734"/>
      <c r="G271" s="735"/>
      <c r="H271" s="741"/>
      <c r="I271" s="742"/>
      <c r="J271" s="324"/>
      <c r="K271" s="145"/>
      <c r="L271" s="743"/>
      <c r="M271" s="744"/>
      <c r="N271" s="731"/>
      <c r="O271" s="736"/>
    </row>
    <row r="272" spans="1:18" x14ac:dyDescent="0.25">
      <c r="A272" s="733"/>
      <c r="B272" s="734"/>
      <c r="C272" s="734"/>
      <c r="D272" s="734"/>
      <c r="E272" s="734"/>
      <c r="F272" s="734"/>
      <c r="G272" s="735"/>
      <c r="H272" s="741"/>
      <c r="I272" s="742"/>
      <c r="J272" s="324"/>
      <c r="K272" s="145"/>
      <c r="L272" s="743"/>
      <c r="M272" s="744"/>
      <c r="N272" s="731"/>
      <c r="O272" s="736"/>
    </row>
    <row r="273" spans="1:18" x14ac:dyDescent="0.25">
      <c r="A273" s="733"/>
      <c r="B273" s="734"/>
      <c r="C273" s="734"/>
      <c r="D273" s="734"/>
      <c r="E273" s="734"/>
      <c r="F273" s="734"/>
      <c r="G273" s="735"/>
      <c r="H273" s="741"/>
      <c r="I273" s="742"/>
      <c r="J273" s="324"/>
      <c r="K273" s="145"/>
      <c r="L273" s="743"/>
      <c r="M273" s="744"/>
      <c r="N273" s="731"/>
      <c r="O273" s="736"/>
    </row>
    <row r="274" spans="1:18" x14ac:dyDescent="0.25">
      <c r="A274" s="733"/>
      <c r="B274" s="734"/>
      <c r="C274" s="734"/>
      <c r="D274" s="734"/>
      <c r="E274" s="734"/>
      <c r="F274" s="734"/>
      <c r="G274" s="735"/>
      <c r="H274" s="741"/>
      <c r="I274" s="742"/>
      <c r="J274" s="324"/>
      <c r="K274" s="145"/>
      <c r="L274" s="743"/>
      <c r="M274" s="744"/>
      <c r="N274" s="731"/>
      <c r="O274" s="736"/>
    </row>
    <row r="275" spans="1:18" x14ac:dyDescent="0.25">
      <c r="A275" s="733"/>
      <c r="B275" s="734"/>
      <c r="C275" s="734"/>
      <c r="D275" s="734"/>
      <c r="E275" s="734"/>
      <c r="F275" s="734"/>
      <c r="G275" s="735"/>
      <c r="H275" s="741"/>
      <c r="I275" s="742"/>
      <c r="J275" s="324"/>
      <c r="K275" s="145"/>
      <c r="L275" s="743"/>
      <c r="M275" s="744"/>
      <c r="N275" s="731"/>
      <c r="O275" s="736"/>
    </row>
    <row r="276" spans="1:18" x14ac:dyDescent="0.25">
      <c r="A276" s="733"/>
      <c r="B276" s="734"/>
      <c r="C276" s="734"/>
      <c r="D276" s="734"/>
      <c r="E276" s="734"/>
      <c r="F276" s="734"/>
      <c r="G276" s="735"/>
      <c r="H276" s="741"/>
      <c r="I276" s="742"/>
      <c r="J276" s="324"/>
      <c r="K276" s="145"/>
      <c r="L276" s="743"/>
      <c r="M276" s="744"/>
      <c r="N276" s="731"/>
      <c r="O276" s="736"/>
    </row>
    <row r="277" spans="1:18" x14ac:dyDescent="0.25">
      <c r="A277" s="733"/>
      <c r="B277" s="734"/>
      <c r="C277" s="734"/>
      <c r="D277" s="734"/>
      <c r="E277" s="734"/>
      <c r="F277" s="734"/>
      <c r="G277" s="735"/>
      <c r="H277" s="741"/>
      <c r="I277" s="742"/>
      <c r="J277" s="324"/>
      <c r="K277" s="145"/>
      <c r="L277" s="743"/>
      <c r="M277" s="744"/>
      <c r="N277" s="731"/>
      <c r="O277" s="736"/>
    </row>
    <row r="278" spans="1:18" x14ac:dyDescent="0.25">
      <c r="A278" s="733"/>
      <c r="B278" s="734"/>
      <c r="C278" s="734"/>
      <c r="D278" s="734"/>
      <c r="E278" s="734"/>
      <c r="F278" s="734"/>
      <c r="G278" s="735"/>
      <c r="H278" s="741"/>
      <c r="I278" s="742"/>
      <c r="J278" s="324"/>
      <c r="K278" s="145"/>
      <c r="L278" s="743"/>
      <c r="M278" s="744"/>
      <c r="N278" s="731"/>
      <c r="O278" s="736"/>
    </row>
    <row r="279" spans="1:18" x14ac:dyDescent="0.25">
      <c r="A279" s="733"/>
      <c r="B279" s="734"/>
      <c r="C279" s="734"/>
      <c r="D279" s="734"/>
      <c r="E279" s="734"/>
      <c r="F279" s="734"/>
      <c r="G279" s="735"/>
      <c r="H279" s="741"/>
      <c r="I279" s="742"/>
      <c r="J279" s="324"/>
      <c r="K279" s="145"/>
      <c r="L279" s="743"/>
      <c r="M279" s="744"/>
      <c r="N279" s="731"/>
      <c r="O279" s="736"/>
    </row>
    <row r="280" spans="1:18" x14ac:dyDescent="0.25">
      <c r="A280" s="733"/>
      <c r="B280" s="734"/>
      <c r="C280" s="734"/>
      <c r="D280" s="734"/>
      <c r="E280" s="734"/>
      <c r="F280" s="734"/>
      <c r="G280" s="735"/>
      <c r="H280" s="741"/>
      <c r="I280" s="742"/>
      <c r="J280" s="324"/>
      <c r="K280" s="145"/>
      <c r="L280" s="743"/>
      <c r="M280" s="744"/>
      <c r="N280" s="731"/>
      <c r="O280" s="736"/>
    </row>
    <row r="281" spans="1:18" x14ac:dyDescent="0.25">
      <c r="A281" s="733"/>
      <c r="B281" s="734"/>
      <c r="C281" s="734"/>
      <c r="D281" s="734"/>
      <c r="E281" s="734"/>
      <c r="F281" s="734"/>
      <c r="G281" s="735"/>
      <c r="H281" s="741"/>
      <c r="I281" s="742"/>
      <c r="J281" s="324"/>
      <c r="K281" s="145"/>
      <c r="L281" s="743"/>
      <c r="M281" s="744"/>
      <c r="N281" s="731"/>
      <c r="O281" s="736"/>
    </row>
    <row r="282" spans="1:18" x14ac:dyDescent="0.25">
      <c r="A282" s="733"/>
      <c r="B282" s="734"/>
      <c r="C282" s="734"/>
      <c r="D282" s="734"/>
      <c r="E282" s="734"/>
      <c r="F282" s="734"/>
      <c r="G282" s="735"/>
      <c r="H282" s="741"/>
      <c r="I282" s="742"/>
      <c r="J282" s="324"/>
      <c r="K282" s="145"/>
      <c r="L282" s="743"/>
      <c r="M282" s="744"/>
      <c r="N282" s="731"/>
      <c r="O282" s="736"/>
    </row>
    <row r="283" spans="1:18" x14ac:dyDescent="0.25">
      <c r="A283" s="733"/>
      <c r="B283" s="734"/>
      <c r="C283" s="734"/>
      <c r="D283" s="734"/>
      <c r="E283" s="734"/>
      <c r="F283" s="734"/>
      <c r="G283" s="735"/>
      <c r="H283" s="741"/>
      <c r="I283" s="742"/>
      <c r="J283" s="324"/>
      <c r="K283" s="145"/>
      <c r="L283" s="743"/>
      <c r="M283" s="744"/>
      <c r="N283" s="731"/>
      <c r="O283" s="736"/>
    </row>
    <row r="284" spans="1:18" x14ac:dyDescent="0.25">
      <c r="A284" s="733"/>
      <c r="B284" s="734"/>
      <c r="C284" s="734"/>
      <c r="D284" s="734"/>
      <c r="E284" s="734"/>
      <c r="F284" s="734"/>
      <c r="G284" s="735"/>
      <c r="H284" s="741"/>
      <c r="I284" s="742"/>
      <c r="J284" s="324"/>
      <c r="K284" s="145"/>
      <c r="L284" s="743"/>
      <c r="M284" s="744"/>
      <c r="N284" s="731"/>
      <c r="O284" s="736"/>
    </row>
    <row r="285" spans="1:18" x14ac:dyDescent="0.25">
      <c r="A285" s="728" t="s">
        <v>3102</v>
      </c>
      <c r="B285" s="729"/>
      <c r="C285" s="729"/>
      <c r="D285" s="729"/>
      <c r="E285" s="729"/>
      <c r="F285" s="729"/>
      <c r="G285" s="729"/>
      <c r="H285" s="729"/>
      <c r="I285" s="729"/>
      <c r="J285" s="729"/>
      <c r="K285" s="729"/>
      <c r="L285" s="729"/>
      <c r="M285" s="730"/>
      <c r="N285" s="731">
        <f>$N$75</f>
        <v>0</v>
      </c>
      <c r="O285" s="732"/>
    </row>
    <row r="286" spans="1:18" x14ac:dyDescent="0.3">
      <c r="A286" s="737" t="s">
        <v>3446</v>
      </c>
      <c r="B286" s="737"/>
      <c r="C286" s="737"/>
      <c r="D286" s="737"/>
      <c r="E286" s="737"/>
      <c r="F286" s="737"/>
      <c r="G286" s="624"/>
      <c r="H286" s="624"/>
      <c r="I286" s="624"/>
      <c r="J286" s="624"/>
      <c r="K286" s="624"/>
      <c r="L286" s="624"/>
      <c r="M286" s="624"/>
      <c r="N286" s="624"/>
      <c r="O286" s="624"/>
    </row>
    <row r="287" spans="1:18" x14ac:dyDescent="0.3">
      <c r="A287" s="738" t="s">
        <v>3739</v>
      </c>
      <c r="B287" s="739"/>
      <c r="C287" s="739"/>
      <c r="D287" s="739"/>
      <c r="E287" s="739"/>
      <c r="F287" s="739"/>
      <c r="G287" s="739"/>
      <c r="H287" s="739"/>
      <c r="I287" s="739"/>
      <c r="J287" s="739"/>
      <c r="K287" s="739"/>
      <c r="L287" s="739"/>
      <c r="M287" s="740"/>
      <c r="N287" s="738" t="s">
        <v>3740</v>
      </c>
      <c r="O287" s="740"/>
      <c r="R287" s="1">
        <f>IF(AND(A288="",N288=""),0,8)</f>
        <v>0</v>
      </c>
    </row>
    <row r="288" spans="1:18" x14ac:dyDescent="0.25">
      <c r="A288" s="733" t="str">
        <f>IF(OR('521A_entry'!Q290="",'521A_entry'!Q290=0),"",'521A_entry'!Q290)</f>
        <v/>
      </c>
      <c r="B288" s="734"/>
      <c r="C288" s="734"/>
      <c r="D288" s="734"/>
      <c r="E288" s="734"/>
      <c r="F288" s="734"/>
      <c r="G288" s="734"/>
      <c r="H288" s="734"/>
      <c r="I288" s="734"/>
      <c r="J288" s="734"/>
      <c r="K288" s="734"/>
      <c r="L288" s="734"/>
      <c r="M288" s="735"/>
      <c r="N288" s="731" t="str">
        <f>IF(OR('521A_entry'!R290="",'521A_entry'!R290=0),"",'521A_entry'!R290)</f>
        <v/>
      </c>
      <c r="O288" s="736"/>
    </row>
    <row r="289" spans="1:18" x14ac:dyDescent="0.25">
      <c r="A289" s="733" t="str">
        <f>IF(OR('521A_entry'!Q291="",'521A_entry'!Q291=0),"",'521A_entry'!Q291)</f>
        <v/>
      </c>
      <c r="B289" s="734"/>
      <c r="C289" s="734"/>
      <c r="D289" s="734"/>
      <c r="E289" s="734"/>
      <c r="F289" s="734"/>
      <c r="G289" s="734"/>
      <c r="H289" s="734"/>
      <c r="I289" s="734"/>
      <c r="J289" s="734"/>
      <c r="K289" s="734"/>
      <c r="L289" s="734"/>
      <c r="M289" s="735"/>
      <c r="N289" s="731" t="str">
        <f>IF(OR('521A_entry'!R291="",'521A_entry'!R291=0),"",'521A_entry'!R291)</f>
        <v/>
      </c>
      <c r="O289" s="736"/>
    </row>
    <row r="290" spans="1:18" x14ac:dyDescent="0.25">
      <c r="A290" s="733" t="str">
        <f>IF(OR('521A_entry'!Q292="",'521A_entry'!Q292=0),"",'521A_entry'!Q292)</f>
        <v/>
      </c>
      <c r="B290" s="734"/>
      <c r="C290" s="734"/>
      <c r="D290" s="734"/>
      <c r="E290" s="734"/>
      <c r="F290" s="734"/>
      <c r="G290" s="734"/>
      <c r="H290" s="734"/>
      <c r="I290" s="734"/>
      <c r="J290" s="734"/>
      <c r="K290" s="734"/>
      <c r="L290" s="734"/>
      <c r="M290" s="735"/>
      <c r="N290" s="731" t="str">
        <f>IF(OR('521A_entry'!R292="",'521A_entry'!R292=0),"",'521A_entry'!R292)</f>
        <v/>
      </c>
      <c r="O290" s="736"/>
    </row>
    <row r="291" spans="1:18" x14ac:dyDescent="0.25">
      <c r="A291" s="733" t="str">
        <f>IF(OR('521A_entry'!Q293="",'521A_entry'!Q293=0),"",'521A_entry'!Q293)</f>
        <v/>
      </c>
      <c r="B291" s="734"/>
      <c r="C291" s="734"/>
      <c r="D291" s="734"/>
      <c r="E291" s="734"/>
      <c r="F291" s="734"/>
      <c r="G291" s="734"/>
      <c r="H291" s="734"/>
      <c r="I291" s="734"/>
      <c r="J291" s="734"/>
      <c r="K291" s="734"/>
      <c r="L291" s="734"/>
      <c r="M291" s="735"/>
      <c r="N291" s="731" t="str">
        <f>IF(OR('521A_entry'!R293="",'521A_entry'!R293=0),"",'521A_entry'!R293)</f>
        <v/>
      </c>
      <c r="O291" s="736"/>
    </row>
    <row r="292" spans="1:18" x14ac:dyDescent="0.25">
      <c r="A292" s="733" t="str">
        <f>IF(OR('521A_entry'!Q294="",'521A_entry'!Q294=0),"",'521A_entry'!Q294)</f>
        <v/>
      </c>
      <c r="B292" s="734"/>
      <c r="C292" s="734"/>
      <c r="D292" s="734"/>
      <c r="E292" s="734"/>
      <c r="F292" s="734"/>
      <c r="G292" s="734"/>
      <c r="H292" s="734"/>
      <c r="I292" s="734"/>
      <c r="J292" s="734"/>
      <c r="K292" s="734"/>
      <c r="L292" s="734"/>
      <c r="M292" s="735"/>
      <c r="N292" s="731" t="str">
        <f>IF(OR('521A_entry'!R294="",'521A_entry'!R294=0),"",'521A_entry'!R294)</f>
        <v/>
      </c>
      <c r="O292" s="736"/>
    </row>
    <row r="293" spans="1:18" x14ac:dyDescent="0.25">
      <c r="A293" s="733" t="str">
        <f>IF(OR('521A_entry'!Q295="",'521A_entry'!Q295=0),"",'521A_entry'!Q295)</f>
        <v/>
      </c>
      <c r="B293" s="734"/>
      <c r="C293" s="734"/>
      <c r="D293" s="734"/>
      <c r="E293" s="734"/>
      <c r="F293" s="734"/>
      <c r="G293" s="734"/>
      <c r="H293" s="734"/>
      <c r="I293" s="734"/>
      <c r="J293" s="734"/>
      <c r="K293" s="734"/>
      <c r="L293" s="734"/>
      <c r="M293" s="735"/>
      <c r="N293" s="731" t="str">
        <f>IF(OR('521A_entry'!R295="",'521A_entry'!R295=0),"",'521A_entry'!R295)</f>
        <v/>
      </c>
      <c r="O293" s="736"/>
    </row>
    <row r="294" spans="1:18" x14ac:dyDescent="0.25">
      <c r="A294" s="733" t="str">
        <f>IF(OR('521A_entry'!Q296="",'521A_entry'!Q296=0),"",'521A_entry'!Q296)</f>
        <v/>
      </c>
      <c r="B294" s="734"/>
      <c r="C294" s="734"/>
      <c r="D294" s="734"/>
      <c r="E294" s="734"/>
      <c r="F294" s="734"/>
      <c r="G294" s="734"/>
      <c r="H294" s="734"/>
      <c r="I294" s="734"/>
      <c r="J294" s="734"/>
      <c r="K294" s="734"/>
      <c r="L294" s="734"/>
      <c r="M294" s="735"/>
      <c r="N294" s="731" t="str">
        <f>IF(OR('521A_entry'!R296="",'521A_entry'!R296=0),"",'521A_entry'!R296)</f>
        <v/>
      </c>
      <c r="O294" s="736"/>
    </row>
    <row r="295" spans="1:18" x14ac:dyDescent="0.25">
      <c r="A295" s="733" t="str">
        <f>IF(OR('521A_entry'!Q297="",'521A_entry'!Q297=0),"",'521A_entry'!Q297)</f>
        <v/>
      </c>
      <c r="B295" s="734"/>
      <c r="C295" s="734"/>
      <c r="D295" s="734"/>
      <c r="E295" s="734"/>
      <c r="F295" s="734"/>
      <c r="G295" s="734"/>
      <c r="H295" s="734"/>
      <c r="I295" s="734"/>
      <c r="J295" s="734"/>
      <c r="K295" s="734"/>
      <c r="L295" s="734"/>
      <c r="M295" s="735"/>
      <c r="N295" s="731" t="str">
        <f>IF(OR('521A_entry'!R297="",'521A_entry'!R297=0),"",'521A_entry'!R297)</f>
        <v/>
      </c>
      <c r="O295" s="736"/>
    </row>
    <row r="296" spans="1:18" x14ac:dyDescent="0.25">
      <c r="A296" s="728" t="s">
        <v>3103</v>
      </c>
      <c r="B296" s="729"/>
      <c r="C296" s="729"/>
      <c r="D296" s="729"/>
      <c r="E296" s="729"/>
      <c r="F296" s="729"/>
      <c r="G296" s="729"/>
      <c r="H296" s="729"/>
      <c r="I296" s="729"/>
      <c r="J296" s="729"/>
      <c r="K296" s="729"/>
      <c r="L296" s="729"/>
      <c r="M296" s="730"/>
      <c r="N296" s="731">
        <f>$N$86</f>
        <v>0</v>
      </c>
      <c r="O296" s="732"/>
    </row>
    <row r="297" spans="1:18" ht="13.2" customHeight="1" x14ac:dyDescent="0.25">
      <c r="A297" s="759" t="s">
        <v>3773</v>
      </c>
      <c r="B297" s="760"/>
      <c r="C297" s="760"/>
      <c r="D297" s="760"/>
      <c r="E297" s="761"/>
      <c r="F297" s="749" t="s">
        <v>3732</v>
      </c>
      <c r="G297" s="750"/>
      <c r="H297" s="750"/>
      <c r="I297" s="750"/>
      <c r="J297" s="750"/>
      <c r="K297" s="750"/>
      <c r="L297" s="750"/>
      <c r="M297" s="751"/>
      <c r="N297" s="752" t="s">
        <v>3719</v>
      </c>
      <c r="O297" s="753"/>
    </row>
    <row r="298" spans="1:18" x14ac:dyDescent="0.25">
      <c r="A298" s="754" t="str">
        <f>"Page 9 of "&amp;$R$3</f>
        <v>Page 9 of 4</v>
      </c>
      <c r="B298" s="755"/>
      <c r="C298" s="755"/>
      <c r="D298" s="755"/>
      <c r="E298" s="756"/>
      <c r="F298" s="754" t="str">
        <f>IF(K193="","",K193)</f>
        <v/>
      </c>
      <c r="G298" s="755"/>
      <c r="H298" s="755"/>
      <c r="I298" s="755"/>
      <c r="J298" s="755"/>
      <c r="K298" s="755"/>
      <c r="L298" s="755"/>
      <c r="M298" s="756"/>
      <c r="N298" s="757"/>
      <c r="O298" s="758"/>
    </row>
    <row r="299" spans="1:18" ht="13.2" customHeight="1" x14ac:dyDescent="0.3">
      <c r="A299" s="737" t="s">
        <v>3768</v>
      </c>
      <c r="B299" s="737"/>
      <c r="C299" s="737"/>
      <c r="D299" s="737"/>
      <c r="E299" s="737"/>
      <c r="F299" s="737"/>
      <c r="G299" s="624"/>
      <c r="H299" s="624"/>
      <c r="I299" s="624"/>
      <c r="J299" s="624"/>
      <c r="K299" s="624"/>
      <c r="L299" s="624"/>
      <c r="M299" s="624"/>
      <c r="N299" s="624"/>
      <c r="O299" s="624"/>
    </row>
    <row r="300" spans="1:18" x14ac:dyDescent="0.3">
      <c r="A300" s="738" t="s">
        <v>3733</v>
      </c>
      <c r="B300" s="739"/>
      <c r="C300" s="739"/>
      <c r="D300" s="739"/>
      <c r="E300" s="739"/>
      <c r="F300" s="739"/>
      <c r="G300" s="739"/>
      <c r="H300" s="739"/>
      <c r="I300" s="739"/>
      <c r="J300" s="739"/>
      <c r="K300" s="739"/>
      <c r="L300" s="739"/>
      <c r="M300" s="740"/>
      <c r="N300" s="738" t="s">
        <v>3734</v>
      </c>
      <c r="O300" s="740"/>
      <c r="R300" s="1">
        <f>IF(AND(A301="",N301=""),0,9)</f>
        <v>0</v>
      </c>
    </row>
    <row r="301" spans="1:18" x14ac:dyDescent="0.25">
      <c r="A301" s="733" t="str">
        <f>IF(OR('521A_entry'!L283="",'521A_entry'!L283=0),"",'521A_entry'!L283)</f>
        <v/>
      </c>
      <c r="B301" s="734"/>
      <c r="C301" s="734"/>
      <c r="D301" s="734"/>
      <c r="E301" s="734"/>
      <c r="F301" s="734"/>
      <c r="G301" s="734"/>
      <c r="H301" s="734"/>
      <c r="I301" s="734"/>
      <c r="J301" s="734"/>
      <c r="K301" s="734"/>
      <c r="L301" s="734"/>
      <c r="M301" s="735"/>
      <c r="N301" s="731" t="str">
        <f>IF(OR('521A_entry'!M283="",'521A_entry'!M283=0),"",'521A_entry'!M283)</f>
        <v/>
      </c>
      <c r="O301" s="736"/>
    </row>
    <row r="302" spans="1:18" x14ac:dyDescent="0.25">
      <c r="A302" s="733" t="str">
        <f>IF(OR('521A_entry'!L284="",'521A_entry'!L284=0),"",'521A_entry'!L284)</f>
        <v/>
      </c>
      <c r="B302" s="734"/>
      <c r="C302" s="734"/>
      <c r="D302" s="734"/>
      <c r="E302" s="734"/>
      <c r="F302" s="734"/>
      <c r="G302" s="734"/>
      <c r="H302" s="734"/>
      <c r="I302" s="734"/>
      <c r="J302" s="734"/>
      <c r="K302" s="734"/>
      <c r="L302" s="734"/>
      <c r="M302" s="735"/>
      <c r="N302" s="731" t="str">
        <f>IF(OR('521A_entry'!M284="",'521A_entry'!M284=0),"",'521A_entry'!M284)</f>
        <v/>
      </c>
      <c r="O302" s="736"/>
    </row>
    <row r="303" spans="1:18" x14ac:dyDescent="0.25">
      <c r="A303" s="733" t="str">
        <f>IF(OR('521A_entry'!L285="",'521A_entry'!L285=0),"",'521A_entry'!L285)</f>
        <v/>
      </c>
      <c r="B303" s="734"/>
      <c r="C303" s="734"/>
      <c r="D303" s="734"/>
      <c r="E303" s="734"/>
      <c r="F303" s="734"/>
      <c r="G303" s="734"/>
      <c r="H303" s="734"/>
      <c r="I303" s="734"/>
      <c r="J303" s="734"/>
      <c r="K303" s="734"/>
      <c r="L303" s="734"/>
      <c r="M303" s="735"/>
      <c r="N303" s="731" t="str">
        <f>IF(OR('521A_entry'!M285="",'521A_entry'!M285=0),"",'521A_entry'!M285)</f>
        <v/>
      </c>
      <c r="O303" s="736"/>
    </row>
    <row r="304" spans="1:18" x14ac:dyDescent="0.25">
      <c r="A304" s="733" t="str">
        <f>IF(OR('521A_entry'!L286="",'521A_entry'!L286=0),"",'521A_entry'!L286)</f>
        <v/>
      </c>
      <c r="B304" s="734"/>
      <c r="C304" s="734"/>
      <c r="D304" s="734"/>
      <c r="E304" s="734"/>
      <c r="F304" s="734"/>
      <c r="G304" s="734"/>
      <c r="H304" s="734"/>
      <c r="I304" s="734"/>
      <c r="J304" s="734"/>
      <c r="K304" s="734"/>
      <c r="L304" s="734"/>
      <c r="M304" s="735"/>
      <c r="N304" s="731" t="str">
        <f>IF(OR('521A_entry'!M286="",'521A_entry'!M286=0),"",'521A_entry'!M286)</f>
        <v/>
      </c>
      <c r="O304" s="736"/>
    </row>
    <row r="305" spans="1:15" x14ac:dyDescent="0.25">
      <c r="A305" s="733" t="str">
        <f>IF(OR('521A_entry'!L287="",'521A_entry'!L287=0),"",'521A_entry'!L287)</f>
        <v/>
      </c>
      <c r="B305" s="734"/>
      <c r="C305" s="734"/>
      <c r="D305" s="734"/>
      <c r="E305" s="734"/>
      <c r="F305" s="734"/>
      <c r="G305" s="734"/>
      <c r="H305" s="734"/>
      <c r="I305" s="734"/>
      <c r="J305" s="734"/>
      <c r="K305" s="734"/>
      <c r="L305" s="734"/>
      <c r="M305" s="735"/>
      <c r="N305" s="731" t="str">
        <f>IF(OR('521A_entry'!M287="",'521A_entry'!M287=0),"",'521A_entry'!M287)</f>
        <v/>
      </c>
      <c r="O305" s="736"/>
    </row>
    <row r="306" spans="1:15" x14ac:dyDescent="0.25">
      <c r="A306" s="745" t="s">
        <v>3735</v>
      </c>
      <c r="B306" s="729"/>
      <c r="C306" s="729"/>
      <c r="D306" s="729"/>
      <c r="E306" s="729"/>
      <c r="F306" s="729"/>
      <c r="G306" s="729"/>
      <c r="H306" s="729"/>
      <c r="I306" s="729"/>
      <c r="J306" s="729"/>
      <c r="K306" s="729"/>
      <c r="L306" s="729"/>
      <c r="M306" s="730"/>
      <c r="N306" s="731">
        <f>$N$49</f>
        <v>0</v>
      </c>
      <c r="O306" s="732"/>
    </row>
    <row r="307" spans="1:15" x14ac:dyDescent="0.3">
      <c r="A307" s="737" t="s">
        <v>3440</v>
      </c>
      <c r="B307" s="737"/>
      <c r="C307" s="737"/>
      <c r="D307" s="737"/>
      <c r="E307" s="737"/>
      <c r="F307" s="737"/>
      <c r="G307" s="624"/>
      <c r="H307" s="624"/>
      <c r="I307" s="624"/>
      <c r="J307" s="624"/>
      <c r="K307" s="624"/>
      <c r="L307" s="624"/>
      <c r="M307" s="624"/>
      <c r="N307" s="624"/>
      <c r="O307" s="624"/>
    </row>
    <row r="308" spans="1:15" ht="30" x14ac:dyDescent="0.3">
      <c r="A308" s="738" t="s">
        <v>3736</v>
      </c>
      <c r="B308" s="746"/>
      <c r="C308" s="746"/>
      <c r="D308" s="746"/>
      <c r="E308" s="746"/>
      <c r="F308" s="746"/>
      <c r="G308" s="730"/>
      <c r="H308" s="747" t="s">
        <v>3099</v>
      </c>
      <c r="I308" s="748"/>
      <c r="J308" s="326" t="s">
        <v>3737</v>
      </c>
      <c r="K308" s="35" t="s">
        <v>3100</v>
      </c>
      <c r="L308" s="728" t="s">
        <v>3101</v>
      </c>
      <c r="M308" s="730"/>
      <c r="N308" s="738" t="s">
        <v>3738</v>
      </c>
      <c r="O308" s="730"/>
    </row>
    <row r="309" spans="1:15" x14ac:dyDescent="0.25">
      <c r="A309" s="733"/>
      <c r="B309" s="734"/>
      <c r="C309" s="734"/>
      <c r="D309" s="734"/>
      <c r="E309" s="734"/>
      <c r="F309" s="734"/>
      <c r="G309" s="735"/>
      <c r="H309" s="741"/>
      <c r="I309" s="742"/>
      <c r="J309" s="324"/>
      <c r="K309" s="145"/>
      <c r="L309" s="743"/>
      <c r="M309" s="744"/>
      <c r="N309" s="731"/>
      <c r="O309" s="736"/>
    </row>
    <row r="310" spans="1:15" x14ac:dyDescent="0.25">
      <c r="A310" s="733"/>
      <c r="B310" s="734"/>
      <c r="C310" s="734"/>
      <c r="D310" s="734"/>
      <c r="E310" s="734"/>
      <c r="F310" s="734"/>
      <c r="G310" s="735"/>
      <c r="H310" s="741"/>
      <c r="I310" s="742"/>
      <c r="J310" s="324"/>
      <c r="K310" s="145"/>
      <c r="L310" s="743"/>
      <c r="M310" s="744"/>
      <c r="N310" s="731"/>
      <c r="O310" s="736"/>
    </row>
    <row r="311" spans="1:15" x14ac:dyDescent="0.25">
      <c r="A311" s="733"/>
      <c r="B311" s="734"/>
      <c r="C311" s="734"/>
      <c r="D311" s="734"/>
      <c r="E311" s="734"/>
      <c r="F311" s="734"/>
      <c r="G311" s="735"/>
      <c r="H311" s="741"/>
      <c r="I311" s="742"/>
      <c r="J311" s="324"/>
      <c r="K311" s="145"/>
      <c r="L311" s="743"/>
      <c r="M311" s="744"/>
      <c r="N311" s="731"/>
      <c r="O311" s="736"/>
    </row>
    <row r="312" spans="1:15" x14ac:dyDescent="0.25">
      <c r="A312" s="733"/>
      <c r="B312" s="734"/>
      <c r="C312" s="734"/>
      <c r="D312" s="734"/>
      <c r="E312" s="734"/>
      <c r="F312" s="734"/>
      <c r="G312" s="735"/>
      <c r="H312" s="741"/>
      <c r="I312" s="742"/>
      <c r="J312" s="324"/>
      <c r="K312" s="145"/>
      <c r="L312" s="743"/>
      <c r="M312" s="744"/>
      <c r="N312" s="731"/>
      <c r="O312" s="736"/>
    </row>
    <row r="313" spans="1:15" x14ac:dyDescent="0.25">
      <c r="A313" s="733"/>
      <c r="B313" s="734"/>
      <c r="C313" s="734"/>
      <c r="D313" s="734"/>
      <c r="E313" s="734"/>
      <c r="F313" s="734"/>
      <c r="G313" s="735"/>
      <c r="H313" s="741"/>
      <c r="I313" s="742"/>
      <c r="J313" s="324"/>
      <c r="K313" s="145"/>
      <c r="L313" s="743"/>
      <c r="M313" s="744"/>
      <c r="N313" s="731"/>
      <c r="O313" s="736"/>
    </row>
    <row r="314" spans="1:15" x14ac:dyDescent="0.25">
      <c r="A314" s="733"/>
      <c r="B314" s="734"/>
      <c r="C314" s="734"/>
      <c r="D314" s="734"/>
      <c r="E314" s="734"/>
      <c r="F314" s="734"/>
      <c r="G314" s="735"/>
      <c r="H314" s="741"/>
      <c r="I314" s="742"/>
      <c r="J314" s="324"/>
      <c r="K314" s="145"/>
      <c r="L314" s="743"/>
      <c r="M314" s="744"/>
      <c r="N314" s="731"/>
      <c r="O314" s="736"/>
    </row>
    <row r="315" spans="1:15" x14ac:dyDescent="0.25">
      <c r="A315" s="733"/>
      <c r="B315" s="734"/>
      <c r="C315" s="734"/>
      <c r="D315" s="734"/>
      <c r="E315" s="734"/>
      <c r="F315" s="734"/>
      <c r="G315" s="735"/>
      <c r="H315" s="741"/>
      <c r="I315" s="742"/>
      <c r="J315" s="324"/>
      <c r="K315" s="145"/>
      <c r="L315" s="743"/>
      <c r="M315" s="744"/>
      <c r="N315" s="731"/>
      <c r="O315" s="736"/>
    </row>
    <row r="316" spans="1:15" x14ac:dyDescent="0.25">
      <c r="A316" s="733"/>
      <c r="B316" s="734"/>
      <c r="C316" s="734"/>
      <c r="D316" s="734"/>
      <c r="E316" s="734"/>
      <c r="F316" s="734"/>
      <c r="G316" s="735"/>
      <c r="H316" s="741"/>
      <c r="I316" s="742"/>
      <c r="J316" s="324"/>
      <c r="K316" s="145"/>
      <c r="L316" s="743"/>
      <c r="M316" s="744"/>
      <c r="N316" s="731"/>
      <c r="O316" s="736"/>
    </row>
    <row r="317" spans="1:15" x14ac:dyDescent="0.25">
      <c r="A317" s="733"/>
      <c r="B317" s="734"/>
      <c r="C317" s="734"/>
      <c r="D317" s="734"/>
      <c r="E317" s="734"/>
      <c r="F317" s="734"/>
      <c r="G317" s="735"/>
      <c r="H317" s="741"/>
      <c r="I317" s="742"/>
      <c r="J317" s="324"/>
      <c r="K317" s="145"/>
      <c r="L317" s="743"/>
      <c r="M317" s="744"/>
      <c r="N317" s="731"/>
      <c r="O317" s="736"/>
    </row>
    <row r="318" spans="1:15" x14ac:dyDescent="0.25">
      <c r="A318" s="733"/>
      <c r="B318" s="734"/>
      <c r="C318" s="734"/>
      <c r="D318" s="734"/>
      <c r="E318" s="734"/>
      <c r="F318" s="734"/>
      <c r="G318" s="735"/>
      <c r="H318" s="741"/>
      <c r="I318" s="742"/>
      <c r="J318" s="324"/>
      <c r="K318" s="145"/>
      <c r="L318" s="743"/>
      <c r="M318" s="744"/>
      <c r="N318" s="731"/>
      <c r="O318" s="736"/>
    </row>
    <row r="319" spans="1:15" x14ac:dyDescent="0.25">
      <c r="A319" s="733"/>
      <c r="B319" s="734"/>
      <c r="C319" s="734"/>
      <c r="D319" s="734"/>
      <c r="E319" s="734"/>
      <c r="F319" s="734"/>
      <c r="G319" s="735"/>
      <c r="H319" s="741"/>
      <c r="I319" s="742"/>
      <c r="J319" s="324"/>
      <c r="K319" s="145"/>
      <c r="L319" s="743"/>
      <c r="M319" s="744"/>
      <c r="N319" s="731"/>
      <c r="O319" s="736"/>
    </row>
    <row r="320" spans="1:15" x14ac:dyDescent="0.25">
      <c r="A320" s="733"/>
      <c r="B320" s="734"/>
      <c r="C320" s="734"/>
      <c r="D320" s="734"/>
      <c r="E320" s="734"/>
      <c r="F320" s="734"/>
      <c r="G320" s="735"/>
      <c r="H320" s="741"/>
      <c r="I320" s="742"/>
      <c r="J320" s="324"/>
      <c r="K320" s="145"/>
      <c r="L320" s="743"/>
      <c r="M320" s="744"/>
      <c r="N320" s="731"/>
      <c r="O320" s="736"/>
    </row>
    <row r="321" spans="1:18" x14ac:dyDescent="0.25">
      <c r="A321" s="733"/>
      <c r="B321" s="734"/>
      <c r="C321" s="734"/>
      <c r="D321" s="734"/>
      <c r="E321" s="734"/>
      <c r="F321" s="734"/>
      <c r="G321" s="735"/>
      <c r="H321" s="741"/>
      <c r="I321" s="742"/>
      <c r="J321" s="324"/>
      <c r="K321" s="145"/>
      <c r="L321" s="743"/>
      <c r="M321" s="744"/>
      <c r="N321" s="731"/>
      <c r="O321" s="736"/>
    </row>
    <row r="322" spans="1:18" x14ac:dyDescent="0.25">
      <c r="A322" s="733"/>
      <c r="B322" s="734"/>
      <c r="C322" s="734"/>
      <c r="D322" s="734"/>
      <c r="E322" s="734"/>
      <c r="F322" s="734"/>
      <c r="G322" s="735"/>
      <c r="H322" s="741"/>
      <c r="I322" s="742"/>
      <c r="J322" s="324"/>
      <c r="K322" s="145"/>
      <c r="L322" s="743"/>
      <c r="M322" s="744"/>
      <c r="N322" s="731"/>
      <c r="O322" s="736"/>
    </row>
    <row r="323" spans="1:18" x14ac:dyDescent="0.25">
      <c r="A323" s="733"/>
      <c r="B323" s="734"/>
      <c r="C323" s="734"/>
      <c r="D323" s="734"/>
      <c r="E323" s="734"/>
      <c r="F323" s="734"/>
      <c r="G323" s="735"/>
      <c r="H323" s="741"/>
      <c r="I323" s="742"/>
      <c r="J323" s="324"/>
      <c r="K323" s="145"/>
      <c r="L323" s="743"/>
      <c r="M323" s="744"/>
      <c r="N323" s="731"/>
      <c r="O323" s="736"/>
    </row>
    <row r="324" spans="1:18" x14ac:dyDescent="0.25">
      <c r="A324" s="733"/>
      <c r="B324" s="734"/>
      <c r="C324" s="734"/>
      <c r="D324" s="734"/>
      <c r="E324" s="734"/>
      <c r="F324" s="734"/>
      <c r="G324" s="735"/>
      <c r="H324" s="741"/>
      <c r="I324" s="742"/>
      <c r="J324" s="324"/>
      <c r="K324" s="145"/>
      <c r="L324" s="743"/>
      <c r="M324" s="744"/>
      <c r="N324" s="731"/>
      <c r="O324" s="736"/>
    </row>
    <row r="325" spans="1:18" x14ac:dyDescent="0.25">
      <c r="A325" s="733"/>
      <c r="B325" s="734"/>
      <c r="C325" s="734"/>
      <c r="D325" s="734"/>
      <c r="E325" s="734"/>
      <c r="F325" s="734"/>
      <c r="G325" s="735"/>
      <c r="H325" s="741"/>
      <c r="I325" s="742"/>
      <c r="J325" s="324"/>
      <c r="K325" s="145"/>
      <c r="L325" s="743"/>
      <c r="M325" s="744"/>
      <c r="N325" s="731"/>
      <c r="O325" s="736"/>
    </row>
    <row r="326" spans="1:18" x14ac:dyDescent="0.25">
      <c r="A326" s="733"/>
      <c r="B326" s="734"/>
      <c r="C326" s="734"/>
      <c r="D326" s="734"/>
      <c r="E326" s="734"/>
      <c r="F326" s="734"/>
      <c r="G326" s="735"/>
      <c r="H326" s="741"/>
      <c r="I326" s="742"/>
      <c r="J326" s="324"/>
      <c r="K326" s="145"/>
      <c r="L326" s="743"/>
      <c r="M326" s="744"/>
      <c r="N326" s="731"/>
      <c r="O326" s="736"/>
    </row>
    <row r="327" spans="1:18" x14ac:dyDescent="0.25">
      <c r="A327" s="733"/>
      <c r="B327" s="734"/>
      <c r="C327" s="734"/>
      <c r="D327" s="734"/>
      <c r="E327" s="734"/>
      <c r="F327" s="734"/>
      <c r="G327" s="735"/>
      <c r="H327" s="741"/>
      <c r="I327" s="742"/>
      <c r="J327" s="324"/>
      <c r="K327" s="145"/>
      <c r="L327" s="743"/>
      <c r="M327" s="744"/>
      <c r="N327" s="731"/>
      <c r="O327" s="736"/>
    </row>
    <row r="328" spans="1:18" x14ac:dyDescent="0.25">
      <c r="A328" s="733"/>
      <c r="B328" s="734"/>
      <c r="C328" s="734"/>
      <c r="D328" s="734"/>
      <c r="E328" s="734"/>
      <c r="F328" s="734"/>
      <c r="G328" s="735"/>
      <c r="H328" s="741"/>
      <c r="I328" s="742"/>
      <c r="J328" s="324"/>
      <c r="K328" s="145"/>
      <c r="L328" s="743"/>
      <c r="M328" s="744"/>
      <c r="N328" s="731"/>
      <c r="O328" s="736"/>
    </row>
    <row r="329" spans="1:18" x14ac:dyDescent="0.25">
      <c r="A329" s="733"/>
      <c r="B329" s="734"/>
      <c r="C329" s="734"/>
      <c r="D329" s="734"/>
      <c r="E329" s="734"/>
      <c r="F329" s="734"/>
      <c r="G329" s="735"/>
      <c r="H329" s="741"/>
      <c r="I329" s="742"/>
      <c r="J329" s="324"/>
      <c r="K329" s="145"/>
      <c r="L329" s="743"/>
      <c r="M329" s="744"/>
      <c r="N329" s="731"/>
      <c r="O329" s="736"/>
    </row>
    <row r="330" spans="1:18" x14ac:dyDescent="0.25">
      <c r="A330" s="733"/>
      <c r="B330" s="734"/>
      <c r="C330" s="734"/>
      <c r="D330" s="734"/>
      <c r="E330" s="734"/>
      <c r="F330" s="734"/>
      <c r="G330" s="735"/>
      <c r="H330" s="741"/>
      <c r="I330" s="742"/>
      <c r="J330" s="324"/>
      <c r="K330" s="145"/>
      <c r="L330" s="743"/>
      <c r="M330" s="744"/>
      <c r="N330" s="731"/>
      <c r="O330" s="736"/>
    </row>
    <row r="331" spans="1:18" x14ac:dyDescent="0.25">
      <c r="A331" s="733"/>
      <c r="B331" s="734"/>
      <c r="C331" s="734"/>
      <c r="D331" s="734"/>
      <c r="E331" s="734"/>
      <c r="F331" s="734"/>
      <c r="G331" s="735"/>
      <c r="H331" s="741"/>
      <c r="I331" s="742"/>
      <c r="J331" s="324"/>
      <c r="K331" s="145"/>
      <c r="L331" s="743"/>
      <c r="M331" s="744"/>
      <c r="N331" s="731"/>
      <c r="O331" s="736"/>
    </row>
    <row r="332" spans="1:18" x14ac:dyDescent="0.25">
      <c r="A332" s="728" t="s">
        <v>3102</v>
      </c>
      <c r="B332" s="729"/>
      <c r="C332" s="729"/>
      <c r="D332" s="729"/>
      <c r="E332" s="729"/>
      <c r="F332" s="729"/>
      <c r="G332" s="729"/>
      <c r="H332" s="729"/>
      <c r="I332" s="729"/>
      <c r="J332" s="729"/>
      <c r="K332" s="729"/>
      <c r="L332" s="729"/>
      <c r="M332" s="730"/>
      <c r="N332" s="731">
        <f>$N$75</f>
        <v>0</v>
      </c>
      <c r="O332" s="732"/>
    </row>
    <row r="333" spans="1:18" x14ac:dyDescent="0.3">
      <c r="A333" s="737" t="s">
        <v>3446</v>
      </c>
      <c r="B333" s="737"/>
      <c r="C333" s="737"/>
      <c r="D333" s="737"/>
      <c r="E333" s="737"/>
      <c r="F333" s="737"/>
      <c r="G333" s="624"/>
      <c r="H333" s="624"/>
      <c r="I333" s="624"/>
      <c r="J333" s="624"/>
      <c r="K333" s="624"/>
      <c r="L333" s="624"/>
      <c r="M333" s="624"/>
      <c r="N333" s="624"/>
      <c r="O333" s="624"/>
    </row>
    <row r="334" spans="1:18" x14ac:dyDescent="0.3">
      <c r="A334" s="738" t="s">
        <v>3739</v>
      </c>
      <c r="B334" s="739"/>
      <c r="C334" s="739"/>
      <c r="D334" s="739"/>
      <c r="E334" s="739"/>
      <c r="F334" s="739"/>
      <c r="G334" s="739"/>
      <c r="H334" s="739"/>
      <c r="I334" s="739"/>
      <c r="J334" s="739"/>
      <c r="K334" s="739"/>
      <c r="L334" s="739"/>
      <c r="M334" s="740"/>
      <c r="N334" s="738" t="s">
        <v>3740</v>
      </c>
      <c r="O334" s="740"/>
      <c r="R334" s="1">
        <f>IF(AND(A335="",N335=""),0,9)</f>
        <v>0</v>
      </c>
    </row>
    <row r="335" spans="1:18" x14ac:dyDescent="0.25">
      <c r="A335" s="733" t="str">
        <f>IF(OR('521A_entry'!Q298="",'521A_entry'!Q298=0),"",'521A_entry'!Q298)</f>
        <v/>
      </c>
      <c r="B335" s="734"/>
      <c r="C335" s="734"/>
      <c r="D335" s="734"/>
      <c r="E335" s="734"/>
      <c r="F335" s="734"/>
      <c r="G335" s="734"/>
      <c r="H335" s="734"/>
      <c r="I335" s="734"/>
      <c r="J335" s="734"/>
      <c r="K335" s="734"/>
      <c r="L335" s="734"/>
      <c r="M335" s="735"/>
      <c r="N335" s="731" t="str">
        <f>IF(OR('521A_entry'!R298="",'521A_entry'!R298=0),"",'521A_entry'!R298)</f>
        <v/>
      </c>
      <c r="O335" s="736"/>
    </row>
    <row r="336" spans="1:18" x14ac:dyDescent="0.25">
      <c r="A336" s="733" t="str">
        <f>IF(OR('521A_entry'!Q299="",'521A_entry'!Q299=0),"",'521A_entry'!Q299)</f>
        <v/>
      </c>
      <c r="B336" s="734"/>
      <c r="C336" s="734"/>
      <c r="D336" s="734"/>
      <c r="E336" s="734"/>
      <c r="F336" s="734"/>
      <c r="G336" s="734"/>
      <c r="H336" s="734"/>
      <c r="I336" s="734"/>
      <c r="J336" s="734"/>
      <c r="K336" s="734"/>
      <c r="L336" s="734"/>
      <c r="M336" s="735"/>
      <c r="N336" s="731" t="str">
        <f>IF(OR('521A_entry'!R299="",'521A_entry'!R299=0),"",'521A_entry'!R299)</f>
        <v/>
      </c>
      <c r="O336" s="736"/>
    </row>
    <row r="337" spans="1:18" x14ac:dyDescent="0.25">
      <c r="A337" s="733" t="str">
        <f>IF(OR('521A_entry'!Q300="",'521A_entry'!Q300=0),"",'521A_entry'!Q300)</f>
        <v/>
      </c>
      <c r="B337" s="734"/>
      <c r="C337" s="734"/>
      <c r="D337" s="734"/>
      <c r="E337" s="734"/>
      <c r="F337" s="734"/>
      <c r="G337" s="734"/>
      <c r="H337" s="734"/>
      <c r="I337" s="734"/>
      <c r="J337" s="734"/>
      <c r="K337" s="734"/>
      <c r="L337" s="734"/>
      <c r="M337" s="735"/>
      <c r="N337" s="731" t="str">
        <f>IF(OR('521A_entry'!R300="",'521A_entry'!R300=0),"",'521A_entry'!R300)</f>
        <v/>
      </c>
      <c r="O337" s="736"/>
    </row>
    <row r="338" spans="1:18" x14ac:dyDescent="0.25">
      <c r="A338" s="733" t="str">
        <f>IF(OR('521A_entry'!Q301="",'521A_entry'!Q301=0),"",'521A_entry'!Q301)</f>
        <v/>
      </c>
      <c r="B338" s="734"/>
      <c r="C338" s="734"/>
      <c r="D338" s="734"/>
      <c r="E338" s="734"/>
      <c r="F338" s="734"/>
      <c r="G338" s="734"/>
      <c r="H338" s="734"/>
      <c r="I338" s="734"/>
      <c r="J338" s="734"/>
      <c r="K338" s="734"/>
      <c r="L338" s="734"/>
      <c r="M338" s="735"/>
      <c r="N338" s="731" t="str">
        <f>IF(OR('521A_entry'!R301="",'521A_entry'!R301=0),"",'521A_entry'!R301)</f>
        <v/>
      </c>
      <c r="O338" s="736"/>
    </row>
    <row r="339" spans="1:18" x14ac:dyDescent="0.25">
      <c r="A339" s="733" t="str">
        <f>IF(OR('521A_entry'!Q302="",'521A_entry'!Q302=0),"",'521A_entry'!Q302)</f>
        <v/>
      </c>
      <c r="B339" s="734"/>
      <c r="C339" s="734"/>
      <c r="D339" s="734"/>
      <c r="E339" s="734"/>
      <c r="F339" s="734"/>
      <c r="G339" s="734"/>
      <c r="H339" s="734"/>
      <c r="I339" s="734"/>
      <c r="J339" s="734"/>
      <c r="K339" s="734"/>
      <c r="L339" s="734"/>
      <c r="M339" s="735"/>
      <c r="N339" s="731" t="str">
        <f>IF(OR('521A_entry'!R302="",'521A_entry'!R302=0),"",'521A_entry'!R302)</f>
        <v/>
      </c>
      <c r="O339" s="736"/>
    </row>
    <row r="340" spans="1:18" x14ac:dyDescent="0.25">
      <c r="A340" s="733" t="str">
        <f>IF(OR('521A_entry'!Q303="",'521A_entry'!Q303=0),"",'521A_entry'!Q303)</f>
        <v/>
      </c>
      <c r="B340" s="734"/>
      <c r="C340" s="734"/>
      <c r="D340" s="734"/>
      <c r="E340" s="734"/>
      <c r="F340" s="734"/>
      <c r="G340" s="734"/>
      <c r="H340" s="734"/>
      <c r="I340" s="734"/>
      <c r="J340" s="734"/>
      <c r="K340" s="734"/>
      <c r="L340" s="734"/>
      <c r="M340" s="735"/>
      <c r="N340" s="731" t="str">
        <f>IF(OR('521A_entry'!R303="",'521A_entry'!R303=0),"",'521A_entry'!R303)</f>
        <v/>
      </c>
      <c r="O340" s="736"/>
    </row>
    <row r="341" spans="1:18" x14ac:dyDescent="0.25">
      <c r="A341" s="733" t="str">
        <f>IF(OR('521A_entry'!Q304="",'521A_entry'!Q304=0),"",'521A_entry'!Q304)</f>
        <v/>
      </c>
      <c r="B341" s="734"/>
      <c r="C341" s="734"/>
      <c r="D341" s="734"/>
      <c r="E341" s="734"/>
      <c r="F341" s="734"/>
      <c r="G341" s="734"/>
      <c r="H341" s="734"/>
      <c r="I341" s="734"/>
      <c r="J341" s="734"/>
      <c r="K341" s="734"/>
      <c r="L341" s="734"/>
      <c r="M341" s="735"/>
      <c r="N341" s="731" t="str">
        <f>IF(OR('521A_entry'!R304="",'521A_entry'!R304=0),"",'521A_entry'!R304)</f>
        <v/>
      </c>
      <c r="O341" s="736"/>
    </row>
    <row r="342" spans="1:18" x14ac:dyDescent="0.25">
      <c r="A342" s="733" t="str">
        <f>IF(OR('521A_entry'!Q305="",'521A_entry'!Q305=0),"",'521A_entry'!Q305)</f>
        <v/>
      </c>
      <c r="B342" s="734"/>
      <c r="C342" s="734"/>
      <c r="D342" s="734"/>
      <c r="E342" s="734"/>
      <c r="F342" s="734"/>
      <c r="G342" s="734"/>
      <c r="H342" s="734"/>
      <c r="I342" s="734"/>
      <c r="J342" s="734"/>
      <c r="K342" s="734"/>
      <c r="L342" s="734"/>
      <c r="M342" s="735"/>
      <c r="N342" s="731" t="str">
        <f>IF(OR('521A_entry'!R305="",'521A_entry'!R305=0),"",'521A_entry'!R305)</f>
        <v/>
      </c>
      <c r="O342" s="736"/>
    </row>
    <row r="343" spans="1:18" x14ac:dyDescent="0.25">
      <c r="A343" s="728" t="s">
        <v>3103</v>
      </c>
      <c r="B343" s="729"/>
      <c r="C343" s="729"/>
      <c r="D343" s="729"/>
      <c r="E343" s="729"/>
      <c r="F343" s="729"/>
      <c r="G343" s="729"/>
      <c r="H343" s="729"/>
      <c r="I343" s="729"/>
      <c r="J343" s="729"/>
      <c r="K343" s="729"/>
      <c r="L343" s="729"/>
      <c r="M343" s="730"/>
      <c r="N343" s="731">
        <f>$N$86</f>
        <v>0</v>
      </c>
      <c r="O343" s="732"/>
    </row>
    <row r="344" spans="1:18" ht="13.2" customHeight="1" x14ac:dyDescent="0.25">
      <c r="A344" s="759" t="s">
        <v>3773</v>
      </c>
      <c r="B344" s="760"/>
      <c r="C344" s="760"/>
      <c r="D344" s="760"/>
      <c r="E344" s="761"/>
      <c r="F344" s="749" t="s">
        <v>3732</v>
      </c>
      <c r="G344" s="750"/>
      <c r="H344" s="750"/>
      <c r="I344" s="750"/>
      <c r="J344" s="750"/>
      <c r="K344" s="750"/>
      <c r="L344" s="750"/>
      <c r="M344" s="751"/>
      <c r="N344" s="752" t="s">
        <v>3719</v>
      </c>
      <c r="O344" s="753"/>
    </row>
    <row r="345" spans="1:18" x14ac:dyDescent="0.25">
      <c r="A345" s="754" t="str">
        <f>"Page 10 of "&amp;$R$3</f>
        <v>Page 10 of 4</v>
      </c>
      <c r="B345" s="755"/>
      <c r="C345" s="755"/>
      <c r="D345" s="755"/>
      <c r="E345" s="756"/>
      <c r="F345" s="754" t="str">
        <f>IF(K240="","",K240)</f>
        <v/>
      </c>
      <c r="G345" s="755"/>
      <c r="H345" s="755"/>
      <c r="I345" s="755"/>
      <c r="J345" s="755"/>
      <c r="K345" s="755"/>
      <c r="L345" s="755"/>
      <c r="M345" s="756"/>
      <c r="N345" s="757"/>
      <c r="O345" s="758"/>
    </row>
    <row r="346" spans="1:18" ht="13.2" customHeight="1" x14ac:dyDescent="0.3">
      <c r="A346" s="737" t="s">
        <v>3768</v>
      </c>
      <c r="B346" s="737"/>
      <c r="C346" s="737"/>
      <c r="D346" s="737"/>
      <c r="E346" s="737"/>
      <c r="F346" s="737"/>
      <c r="G346" s="624"/>
      <c r="H346" s="624"/>
      <c r="I346" s="624"/>
      <c r="J346" s="624"/>
      <c r="K346" s="624"/>
      <c r="L346" s="624"/>
      <c r="M346" s="624"/>
      <c r="N346" s="624"/>
      <c r="O346" s="624"/>
    </row>
    <row r="347" spans="1:18" x14ac:dyDescent="0.3">
      <c r="A347" s="738" t="s">
        <v>3733</v>
      </c>
      <c r="B347" s="739"/>
      <c r="C347" s="739"/>
      <c r="D347" s="739"/>
      <c r="E347" s="739"/>
      <c r="F347" s="739"/>
      <c r="G347" s="739"/>
      <c r="H347" s="739"/>
      <c r="I347" s="739"/>
      <c r="J347" s="739"/>
      <c r="K347" s="739"/>
      <c r="L347" s="739"/>
      <c r="M347" s="740"/>
      <c r="N347" s="738" t="s">
        <v>3734</v>
      </c>
      <c r="O347" s="740"/>
      <c r="R347" s="1">
        <f>IF(AND(A348="",N348=""),0,10)</f>
        <v>0</v>
      </c>
    </row>
    <row r="348" spans="1:18" x14ac:dyDescent="0.25">
      <c r="A348" s="733" t="str">
        <f>IF(OR('521A_entry'!L288="",'521A_entry'!L288=0),"",'521A_entry'!L288)</f>
        <v/>
      </c>
      <c r="B348" s="734"/>
      <c r="C348" s="734"/>
      <c r="D348" s="734"/>
      <c r="E348" s="734"/>
      <c r="F348" s="734"/>
      <c r="G348" s="734"/>
      <c r="H348" s="734"/>
      <c r="I348" s="734"/>
      <c r="J348" s="734"/>
      <c r="K348" s="734"/>
      <c r="L348" s="734"/>
      <c r="M348" s="735"/>
      <c r="N348" s="731" t="str">
        <f>IF(OR('521A_entry'!M288="",'521A_entry'!M288=0),"",'521A_entry'!M288)</f>
        <v/>
      </c>
      <c r="O348" s="736"/>
    </row>
    <row r="349" spans="1:18" x14ac:dyDescent="0.25">
      <c r="A349" s="733" t="str">
        <f>IF(OR('521A_entry'!L289="",'521A_entry'!L289=0),"",'521A_entry'!L289)</f>
        <v/>
      </c>
      <c r="B349" s="734"/>
      <c r="C349" s="734"/>
      <c r="D349" s="734"/>
      <c r="E349" s="734"/>
      <c r="F349" s="734"/>
      <c r="G349" s="734"/>
      <c r="H349" s="734"/>
      <c r="I349" s="734"/>
      <c r="J349" s="734"/>
      <c r="K349" s="734"/>
      <c r="L349" s="734"/>
      <c r="M349" s="735"/>
      <c r="N349" s="731" t="str">
        <f>IF(OR('521A_entry'!M289="",'521A_entry'!M289=0),"",'521A_entry'!M289)</f>
        <v/>
      </c>
      <c r="O349" s="736"/>
    </row>
    <row r="350" spans="1:18" x14ac:dyDescent="0.25">
      <c r="A350" s="733" t="str">
        <f>IF(OR('521A_entry'!L290="",'521A_entry'!L290=0),"",'521A_entry'!L290)</f>
        <v/>
      </c>
      <c r="B350" s="734"/>
      <c r="C350" s="734"/>
      <c r="D350" s="734"/>
      <c r="E350" s="734"/>
      <c r="F350" s="734"/>
      <c r="G350" s="734"/>
      <c r="H350" s="734"/>
      <c r="I350" s="734"/>
      <c r="J350" s="734"/>
      <c r="K350" s="734"/>
      <c r="L350" s="734"/>
      <c r="M350" s="735"/>
      <c r="N350" s="731" t="str">
        <f>IF(OR('521A_entry'!M290="",'521A_entry'!M290=0),"",'521A_entry'!M290)</f>
        <v/>
      </c>
      <c r="O350" s="736"/>
    </row>
    <row r="351" spans="1:18" x14ac:dyDescent="0.25">
      <c r="A351" s="733" t="str">
        <f>IF(OR('521A_entry'!L291="",'521A_entry'!L291=0),"",'521A_entry'!L291)</f>
        <v/>
      </c>
      <c r="B351" s="734"/>
      <c r="C351" s="734"/>
      <c r="D351" s="734"/>
      <c r="E351" s="734"/>
      <c r="F351" s="734"/>
      <c r="G351" s="734"/>
      <c r="H351" s="734"/>
      <c r="I351" s="734"/>
      <c r="J351" s="734"/>
      <c r="K351" s="734"/>
      <c r="L351" s="734"/>
      <c r="M351" s="735"/>
      <c r="N351" s="731" t="str">
        <f>IF(OR('521A_entry'!M291="",'521A_entry'!M291=0),"",'521A_entry'!M291)</f>
        <v/>
      </c>
      <c r="O351" s="736"/>
    </row>
    <row r="352" spans="1:18" x14ac:dyDescent="0.25">
      <c r="A352" s="733" t="str">
        <f>IF(OR('521A_entry'!L292="",'521A_entry'!L292=0),"",'521A_entry'!L292)</f>
        <v/>
      </c>
      <c r="B352" s="734"/>
      <c r="C352" s="734"/>
      <c r="D352" s="734"/>
      <c r="E352" s="734"/>
      <c r="F352" s="734"/>
      <c r="G352" s="734"/>
      <c r="H352" s="734"/>
      <c r="I352" s="734"/>
      <c r="J352" s="734"/>
      <c r="K352" s="734"/>
      <c r="L352" s="734"/>
      <c r="M352" s="735"/>
      <c r="N352" s="731" t="str">
        <f>IF(OR('521A_entry'!M292="",'521A_entry'!M292=0),"",'521A_entry'!M292)</f>
        <v/>
      </c>
      <c r="O352" s="736"/>
    </row>
    <row r="353" spans="1:15" x14ac:dyDescent="0.25">
      <c r="A353" s="745" t="s">
        <v>3735</v>
      </c>
      <c r="B353" s="729"/>
      <c r="C353" s="729"/>
      <c r="D353" s="729"/>
      <c r="E353" s="729"/>
      <c r="F353" s="729"/>
      <c r="G353" s="729"/>
      <c r="H353" s="729"/>
      <c r="I353" s="729"/>
      <c r="J353" s="729"/>
      <c r="K353" s="729"/>
      <c r="L353" s="729"/>
      <c r="M353" s="730"/>
      <c r="N353" s="731">
        <f>$N$49</f>
        <v>0</v>
      </c>
      <c r="O353" s="732"/>
    </row>
    <row r="354" spans="1:15" x14ac:dyDescent="0.3">
      <c r="A354" s="737" t="s">
        <v>3440</v>
      </c>
      <c r="B354" s="737"/>
      <c r="C354" s="737"/>
      <c r="D354" s="737"/>
      <c r="E354" s="737"/>
      <c r="F354" s="737"/>
      <c r="G354" s="624"/>
      <c r="H354" s="624"/>
      <c r="I354" s="624"/>
      <c r="J354" s="624"/>
      <c r="K354" s="624"/>
      <c r="L354" s="624"/>
      <c r="M354" s="624"/>
      <c r="N354" s="624"/>
      <c r="O354" s="624"/>
    </row>
    <row r="355" spans="1:15" ht="30" x14ac:dyDescent="0.3">
      <c r="A355" s="738" t="s">
        <v>3736</v>
      </c>
      <c r="B355" s="746"/>
      <c r="C355" s="746"/>
      <c r="D355" s="746"/>
      <c r="E355" s="746"/>
      <c r="F355" s="746"/>
      <c r="G355" s="730"/>
      <c r="H355" s="747" t="s">
        <v>3099</v>
      </c>
      <c r="I355" s="748"/>
      <c r="J355" s="326" t="s">
        <v>3737</v>
      </c>
      <c r="K355" s="35" t="s">
        <v>3100</v>
      </c>
      <c r="L355" s="728" t="s">
        <v>3101</v>
      </c>
      <c r="M355" s="730"/>
      <c r="N355" s="738" t="s">
        <v>3738</v>
      </c>
      <c r="O355" s="730"/>
    </row>
    <row r="356" spans="1:15" x14ac:dyDescent="0.25">
      <c r="A356" s="733"/>
      <c r="B356" s="734"/>
      <c r="C356" s="734"/>
      <c r="D356" s="734"/>
      <c r="E356" s="734"/>
      <c r="F356" s="734"/>
      <c r="G356" s="735"/>
      <c r="H356" s="741"/>
      <c r="I356" s="742"/>
      <c r="J356" s="324"/>
      <c r="K356" s="145"/>
      <c r="L356" s="743"/>
      <c r="M356" s="744"/>
      <c r="N356" s="731"/>
      <c r="O356" s="736"/>
    </row>
    <row r="357" spans="1:15" x14ac:dyDescent="0.25">
      <c r="A357" s="733"/>
      <c r="B357" s="734"/>
      <c r="C357" s="734"/>
      <c r="D357" s="734"/>
      <c r="E357" s="734"/>
      <c r="F357" s="734"/>
      <c r="G357" s="735"/>
      <c r="H357" s="741"/>
      <c r="I357" s="742"/>
      <c r="J357" s="324"/>
      <c r="K357" s="145"/>
      <c r="L357" s="743"/>
      <c r="M357" s="744"/>
      <c r="N357" s="731"/>
      <c r="O357" s="736"/>
    </row>
    <row r="358" spans="1:15" x14ac:dyDescent="0.25">
      <c r="A358" s="733"/>
      <c r="B358" s="734"/>
      <c r="C358" s="734"/>
      <c r="D358" s="734"/>
      <c r="E358" s="734"/>
      <c r="F358" s="734"/>
      <c r="G358" s="735"/>
      <c r="H358" s="741"/>
      <c r="I358" s="742"/>
      <c r="J358" s="324"/>
      <c r="K358" s="145"/>
      <c r="L358" s="743"/>
      <c r="M358" s="744"/>
      <c r="N358" s="731"/>
      <c r="O358" s="736"/>
    </row>
    <row r="359" spans="1:15" x14ac:dyDescent="0.25">
      <c r="A359" s="733"/>
      <c r="B359" s="734"/>
      <c r="C359" s="734"/>
      <c r="D359" s="734"/>
      <c r="E359" s="734"/>
      <c r="F359" s="734"/>
      <c r="G359" s="735"/>
      <c r="H359" s="741"/>
      <c r="I359" s="742"/>
      <c r="J359" s="324"/>
      <c r="K359" s="145"/>
      <c r="L359" s="743"/>
      <c r="M359" s="744"/>
      <c r="N359" s="731"/>
      <c r="O359" s="736"/>
    </row>
    <row r="360" spans="1:15" x14ac:dyDescent="0.25">
      <c r="A360" s="733"/>
      <c r="B360" s="734"/>
      <c r="C360" s="734"/>
      <c r="D360" s="734"/>
      <c r="E360" s="734"/>
      <c r="F360" s="734"/>
      <c r="G360" s="735"/>
      <c r="H360" s="741"/>
      <c r="I360" s="742"/>
      <c r="J360" s="324"/>
      <c r="K360" s="145"/>
      <c r="L360" s="743"/>
      <c r="M360" s="744"/>
      <c r="N360" s="731"/>
      <c r="O360" s="736"/>
    </row>
    <row r="361" spans="1:15" x14ac:dyDescent="0.25">
      <c r="A361" s="733"/>
      <c r="B361" s="734"/>
      <c r="C361" s="734"/>
      <c r="D361" s="734"/>
      <c r="E361" s="734"/>
      <c r="F361" s="734"/>
      <c r="G361" s="735"/>
      <c r="H361" s="741"/>
      <c r="I361" s="742"/>
      <c r="J361" s="324"/>
      <c r="K361" s="145"/>
      <c r="L361" s="743"/>
      <c r="M361" s="744"/>
      <c r="N361" s="731"/>
      <c r="O361" s="736"/>
    </row>
    <row r="362" spans="1:15" x14ac:dyDescent="0.25">
      <c r="A362" s="733"/>
      <c r="B362" s="734"/>
      <c r="C362" s="734"/>
      <c r="D362" s="734"/>
      <c r="E362" s="734"/>
      <c r="F362" s="734"/>
      <c r="G362" s="735"/>
      <c r="H362" s="741"/>
      <c r="I362" s="742"/>
      <c r="J362" s="324"/>
      <c r="K362" s="145"/>
      <c r="L362" s="743"/>
      <c r="M362" s="744"/>
      <c r="N362" s="731"/>
      <c r="O362" s="736"/>
    </row>
    <row r="363" spans="1:15" x14ac:dyDescent="0.25">
      <c r="A363" s="733"/>
      <c r="B363" s="734"/>
      <c r="C363" s="734"/>
      <c r="D363" s="734"/>
      <c r="E363" s="734"/>
      <c r="F363" s="734"/>
      <c r="G363" s="735"/>
      <c r="H363" s="741"/>
      <c r="I363" s="742"/>
      <c r="J363" s="324"/>
      <c r="K363" s="145"/>
      <c r="L363" s="743"/>
      <c r="M363" s="744"/>
      <c r="N363" s="731"/>
      <c r="O363" s="736"/>
    </row>
    <row r="364" spans="1:15" x14ac:dyDescent="0.25">
      <c r="A364" s="733"/>
      <c r="B364" s="734"/>
      <c r="C364" s="734"/>
      <c r="D364" s="734"/>
      <c r="E364" s="734"/>
      <c r="F364" s="734"/>
      <c r="G364" s="735"/>
      <c r="H364" s="741"/>
      <c r="I364" s="742"/>
      <c r="J364" s="324"/>
      <c r="K364" s="145"/>
      <c r="L364" s="743"/>
      <c r="M364" s="744"/>
      <c r="N364" s="731"/>
      <c r="O364" s="736"/>
    </row>
    <row r="365" spans="1:15" x14ac:dyDescent="0.25">
      <c r="A365" s="733"/>
      <c r="B365" s="734"/>
      <c r="C365" s="734"/>
      <c r="D365" s="734"/>
      <c r="E365" s="734"/>
      <c r="F365" s="734"/>
      <c r="G365" s="735"/>
      <c r="H365" s="741"/>
      <c r="I365" s="742"/>
      <c r="J365" s="324"/>
      <c r="K365" s="145"/>
      <c r="L365" s="743"/>
      <c r="M365" s="744"/>
      <c r="N365" s="731"/>
      <c r="O365" s="736"/>
    </row>
    <row r="366" spans="1:15" x14ac:dyDescent="0.25">
      <c r="A366" s="733"/>
      <c r="B366" s="734"/>
      <c r="C366" s="734"/>
      <c r="D366" s="734"/>
      <c r="E366" s="734"/>
      <c r="F366" s="734"/>
      <c r="G366" s="735"/>
      <c r="H366" s="741"/>
      <c r="I366" s="742"/>
      <c r="J366" s="324"/>
      <c r="K366" s="145"/>
      <c r="L366" s="743"/>
      <c r="M366" s="744"/>
      <c r="N366" s="731"/>
      <c r="O366" s="736"/>
    </row>
    <row r="367" spans="1:15" x14ac:dyDescent="0.25">
      <c r="A367" s="733"/>
      <c r="B367" s="734"/>
      <c r="C367" s="734"/>
      <c r="D367" s="734"/>
      <c r="E367" s="734"/>
      <c r="F367" s="734"/>
      <c r="G367" s="735"/>
      <c r="H367" s="741"/>
      <c r="I367" s="742"/>
      <c r="J367" s="324"/>
      <c r="K367" s="145"/>
      <c r="L367" s="743"/>
      <c r="M367" s="744"/>
      <c r="N367" s="731"/>
      <c r="O367" s="736"/>
    </row>
    <row r="368" spans="1:15" x14ac:dyDescent="0.25">
      <c r="A368" s="733"/>
      <c r="B368" s="734"/>
      <c r="C368" s="734"/>
      <c r="D368" s="734"/>
      <c r="E368" s="734"/>
      <c r="F368" s="734"/>
      <c r="G368" s="735"/>
      <c r="H368" s="741"/>
      <c r="I368" s="742"/>
      <c r="J368" s="324"/>
      <c r="K368" s="145"/>
      <c r="L368" s="743"/>
      <c r="M368" s="744"/>
      <c r="N368" s="731"/>
      <c r="O368" s="736"/>
    </row>
    <row r="369" spans="1:18" x14ac:dyDescent="0.25">
      <c r="A369" s="733"/>
      <c r="B369" s="734"/>
      <c r="C369" s="734"/>
      <c r="D369" s="734"/>
      <c r="E369" s="734"/>
      <c r="F369" s="734"/>
      <c r="G369" s="735"/>
      <c r="H369" s="741"/>
      <c r="I369" s="742"/>
      <c r="J369" s="324"/>
      <c r="K369" s="145"/>
      <c r="L369" s="743"/>
      <c r="M369" s="744"/>
      <c r="N369" s="731"/>
      <c r="O369" s="736"/>
    </row>
    <row r="370" spans="1:18" x14ac:dyDescent="0.25">
      <c r="A370" s="733"/>
      <c r="B370" s="734"/>
      <c r="C370" s="734"/>
      <c r="D370" s="734"/>
      <c r="E370" s="734"/>
      <c r="F370" s="734"/>
      <c r="G370" s="735"/>
      <c r="H370" s="741"/>
      <c r="I370" s="742"/>
      <c r="J370" s="324"/>
      <c r="K370" s="145"/>
      <c r="L370" s="743"/>
      <c r="M370" s="744"/>
      <c r="N370" s="731"/>
      <c r="O370" s="736"/>
    </row>
    <row r="371" spans="1:18" x14ac:dyDescent="0.25">
      <c r="A371" s="733"/>
      <c r="B371" s="734"/>
      <c r="C371" s="734"/>
      <c r="D371" s="734"/>
      <c r="E371" s="734"/>
      <c r="F371" s="734"/>
      <c r="G371" s="735"/>
      <c r="H371" s="741"/>
      <c r="I371" s="742"/>
      <c r="J371" s="324"/>
      <c r="K371" s="145"/>
      <c r="L371" s="743"/>
      <c r="M371" s="744"/>
      <c r="N371" s="731"/>
      <c r="O371" s="736"/>
    </row>
    <row r="372" spans="1:18" x14ac:dyDescent="0.25">
      <c r="A372" s="733"/>
      <c r="B372" s="734"/>
      <c r="C372" s="734"/>
      <c r="D372" s="734"/>
      <c r="E372" s="734"/>
      <c r="F372" s="734"/>
      <c r="G372" s="735"/>
      <c r="H372" s="741"/>
      <c r="I372" s="742"/>
      <c r="J372" s="324"/>
      <c r="K372" s="145"/>
      <c r="L372" s="743"/>
      <c r="M372" s="744"/>
      <c r="N372" s="731"/>
      <c r="O372" s="736"/>
    </row>
    <row r="373" spans="1:18" x14ac:dyDescent="0.25">
      <c r="A373" s="733"/>
      <c r="B373" s="734"/>
      <c r="C373" s="734"/>
      <c r="D373" s="734"/>
      <c r="E373" s="734"/>
      <c r="F373" s="734"/>
      <c r="G373" s="735"/>
      <c r="H373" s="741"/>
      <c r="I373" s="742"/>
      <c r="J373" s="324"/>
      <c r="K373" s="145"/>
      <c r="L373" s="743"/>
      <c r="M373" s="744"/>
      <c r="N373" s="731"/>
      <c r="O373" s="736"/>
    </row>
    <row r="374" spans="1:18" x14ac:dyDescent="0.25">
      <c r="A374" s="733"/>
      <c r="B374" s="734"/>
      <c r="C374" s="734"/>
      <c r="D374" s="734"/>
      <c r="E374" s="734"/>
      <c r="F374" s="734"/>
      <c r="G374" s="735"/>
      <c r="H374" s="741"/>
      <c r="I374" s="742"/>
      <c r="J374" s="324"/>
      <c r="K374" s="145"/>
      <c r="L374" s="743"/>
      <c r="M374" s="744"/>
      <c r="N374" s="731"/>
      <c r="O374" s="736"/>
    </row>
    <row r="375" spans="1:18" x14ac:dyDescent="0.25">
      <c r="A375" s="733"/>
      <c r="B375" s="734"/>
      <c r="C375" s="734"/>
      <c r="D375" s="734"/>
      <c r="E375" s="734"/>
      <c r="F375" s="734"/>
      <c r="G375" s="735"/>
      <c r="H375" s="741"/>
      <c r="I375" s="742"/>
      <c r="J375" s="324"/>
      <c r="K375" s="145"/>
      <c r="L375" s="743"/>
      <c r="M375" s="744"/>
      <c r="N375" s="731"/>
      <c r="O375" s="736"/>
    </row>
    <row r="376" spans="1:18" x14ac:dyDescent="0.25">
      <c r="A376" s="733"/>
      <c r="B376" s="734"/>
      <c r="C376" s="734"/>
      <c r="D376" s="734"/>
      <c r="E376" s="734"/>
      <c r="F376" s="734"/>
      <c r="G376" s="735"/>
      <c r="H376" s="741"/>
      <c r="I376" s="742"/>
      <c r="J376" s="324"/>
      <c r="K376" s="145"/>
      <c r="L376" s="743"/>
      <c r="M376" s="744"/>
      <c r="N376" s="731"/>
      <c r="O376" s="736"/>
    </row>
    <row r="377" spans="1:18" x14ac:dyDescent="0.25">
      <c r="A377" s="733"/>
      <c r="B377" s="734"/>
      <c r="C377" s="734"/>
      <c r="D377" s="734"/>
      <c r="E377" s="734"/>
      <c r="F377" s="734"/>
      <c r="G377" s="735"/>
      <c r="H377" s="741"/>
      <c r="I377" s="742"/>
      <c r="J377" s="324"/>
      <c r="K377" s="145"/>
      <c r="L377" s="743"/>
      <c r="M377" s="744"/>
      <c r="N377" s="731"/>
      <c r="O377" s="736"/>
    </row>
    <row r="378" spans="1:18" x14ac:dyDescent="0.25">
      <c r="A378" s="733"/>
      <c r="B378" s="734"/>
      <c r="C378" s="734"/>
      <c r="D378" s="734"/>
      <c r="E378" s="734"/>
      <c r="F378" s="734"/>
      <c r="G378" s="735"/>
      <c r="H378" s="741"/>
      <c r="I378" s="742"/>
      <c r="J378" s="324"/>
      <c r="K378" s="145"/>
      <c r="L378" s="743"/>
      <c r="M378" s="744"/>
      <c r="N378" s="731"/>
      <c r="O378" s="736"/>
    </row>
    <row r="379" spans="1:18" x14ac:dyDescent="0.25">
      <c r="A379" s="728" t="s">
        <v>3102</v>
      </c>
      <c r="B379" s="729"/>
      <c r="C379" s="729"/>
      <c r="D379" s="729"/>
      <c r="E379" s="729"/>
      <c r="F379" s="729"/>
      <c r="G379" s="729"/>
      <c r="H379" s="729"/>
      <c r="I379" s="729"/>
      <c r="J379" s="729"/>
      <c r="K379" s="729"/>
      <c r="L379" s="729"/>
      <c r="M379" s="730"/>
      <c r="N379" s="731">
        <f>$N$75</f>
        <v>0</v>
      </c>
      <c r="O379" s="732"/>
    </row>
    <row r="380" spans="1:18" x14ac:dyDescent="0.3">
      <c r="A380" s="737" t="s">
        <v>3446</v>
      </c>
      <c r="B380" s="737"/>
      <c r="C380" s="737"/>
      <c r="D380" s="737"/>
      <c r="E380" s="737"/>
      <c r="F380" s="737"/>
      <c r="G380" s="624"/>
      <c r="H380" s="624"/>
      <c r="I380" s="624"/>
      <c r="J380" s="624"/>
      <c r="K380" s="624"/>
      <c r="L380" s="624"/>
      <c r="M380" s="624"/>
      <c r="N380" s="624"/>
      <c r="O380" s="624"/>
    </row>
    <row r="381" spans="1:18" x14ac:dyDescent="0.3">
      <c r="A381" s="738" t="s">
        <v>3739</v>
      </c>
      <c r="B381" s="739"/>
      <c r="C381" s="739"/>
      <c r="D381" s="739"/>
      <c r="E381" s="739"/>
      <c r="F381" s="739"/>
      <c r="G381" s="739"/>
      <c r="H381" s="739"/>
      <c r="I381" s="739"/>
      <c r="J381" s="739"/>
      <c r="K381" s="739"/>
      <c r="L381" s="739"/>
      <c r="M381" s="740"/>
      <c r="N381" s="738" t="s">
        <v>3740</v>
      </c>
      <c r="O381" s="740"/>
      <c r="R381" s="1">
        <f>IF(AND(A382="",N382=""),0,10)</f>
        <v>0</v>
      </c>
    </row>
    <row r="382" spans="1:18" x14ac:dyDescent="0.25">
      <c r="A382" s="733" t="str">
        <f>IF(OR('521A_entry'!Q306="",'521A_entry'!Q306=0),"",'521A_entry'!Q306)</f>
        <v/>
      </c>
      <c r="B382" s="734"/>
      <c r="C382" s="734"/>
      <c r="D382" s="734"/>
      <c r="E382" s="734"/>
      <c r="F382" s="734"/>
      <c r="G382" s="734"/>
      <c r="H382" s="734"/>
      <c r="I382" s="734"/>
      <c r="J382" s="734"/>
      <c r="K382" s="734"/>
      <c r="L382" s="734"/>
      <c r="M382" s="735"/>
      <c r="N382" s="731" t="str">
        <f>IF(OR('521A_entry'!R306="",'521A_entry'!R306=0),"",'521A_entry'!R306)</f>
        <v/>
      </c>
      <c r="O382" s="736"/>
    </row>
    <row r="383" spans="1:18" x14ac:dyDescent="0.25">
      <c r="A383" s="733" t="str">
        <f>IF(OR('521A_entry'!Q307="",'521A_entry'!Q307=0),"",'521A_entry'!Q307)</f>
        <v/>
      </c>
      <c r="B383" s="734"/>
      <c r="C383" s="734"/>
      <c r="D383" s="734"/>
      <c r="E383" s="734"/>
      <c r="F383" s="734"/>
      <c r="G383" s="734"/>
      <c r="H383" s="734"/>
      <c r="I383" s="734"/>
      <c r="J383" s="734"/>
      <c r="K383" s="734"/>
      <c r="L383" s="734"/>
      <c r="M383" s="735"/>
      <c r="N383" s="731" t="str">
        <f>IF(OR('521A_entry'!R307="",'521A_entry'!R307=0),"",'521A_entry'!R307)</f>
        <v/>
      </c>
      <c r="O383" s="736"/>
    </row>
    <row r="384" spans="1:18" x14ac:dyDescent="0.25">
      <c r="A384" s="733" t="str">
        <f>IF(OR('521A_entry'!Q308="",'521A_entry'!Q308=0),"",'521A_entry'!Q308)</f>
        <v/>
      </c>
      <c r="B384" s="734"/>
      <c r="C384" s="734"/>
      <c r="D384" s="734"/>
      <c r="E384" s="734"/>
      <c r="F384" s="734"/>
      <c r="G384" s="734"/>
      <c r="H384" s="734"/>
      <c r="I384" s="734"/>
      <c r="J384" s="734"/>
      <c r="K384" s="734"/>
      <c r="L384" s="734"/>
      <c r="M384" s="735"/>
      <c r="N384" s="731" t="str">
        <f>IF(OR('521A_entry'!R308="",'521A_entry'!R308=0),"",'521A_entry'!R308)</f>
        <v/>
      </c>
      <c r="O384" s="736"/>
    </row>
    <row r="385" spans="1:18" x14ac:dyDescent="0.25">
      <c r="A385" s="733" t="str">
        <f>IF(OR('521A_entry'!Q309="",'521A_entry'!Q309=0),"",'521A_entry'!Q309)</f>
        <v/>
      </c>
      <c r="B385" s="734"/>
      <c r="C385" s="734"/>
      <c r="D385" s="734"/>
      <c r="E385" s="734"/>
      <c r="F385" s="734"/>
      <c r="G385" s="734"/>
      <c r="H385" s="734"/>
      <c r="I385" s="734"/>
      <c r="J385" s="734"/>
      <c r="K385" s="734"/>
      <c r="L385" s="734"/>
      <c r="M385" s="735"/>
      <c r="N385" s="731" t="str">
        <f>IF(OR('521A_entry'!R309="",'521A_entry'!R309=0),"",'521A_entry'!R309)</f>
        <v/>
      </c>
      <c r="O385" s="736"/>
    </row>
    <row r="386" spans="1:18" x14ac:dyDescent="0.25">
      <c r="A386" s="733" t="str">
        <f>IF(OR('521A_entry'!Q310="",'521A_entry'!Q310=0),"",'521A_entry'!Q310)</f>
        <v/>
      </c>
      <c r="B386" s="734"/>
      <c r="C386" s="734"/>
      <c r="D386" s="734"/>
      <c r="E386" s="734"/>
      <c r="F386" s="734"/>
      <c r="G386" s="734"/>
      <c r="H386" s="734"/>
      <c r="I386" s="734"/>
      <c r="J386" s="734"/>
      <c r="K386" s="734"/>
      <c r="L386" s="734"/>
      <c r="M386" s="735"/>
      <c r="N386" s="731" t="str">
        <f>IF(OR('521A_entry'!R310="",'521A_entry'!R310=0),"",'521A_entry'!R310)</f>
        <v/>
      </c>
      <c r="O386" s="736"/>
    </row>
    <row r="387" spans="1:18" x14ac:dyDescent="0.25">
      <c r="A387" s="733" t="str">
        <f>IF(OR('521A_entry'!Q311="",'521A_entry'!Q311=0),"",'521A_entry'!Q311)</f>
        <v/>
      </c>
      <c r="B387" s="734"/>
      <c r="C387" s="734"/>
      <c r="D387" s="734"/>
      <c r="E387" s="734"/>
      <c r="F387" s="734"/>
      <c r="G387" s="734"/>
      <c r="H387" s="734"/>
      <c r="I387" s="734"/>
      <c r="J387" s="734"/>
      <c r="K387" s="734"/>
      <c r="L387" s="734"/>
      <c r="M387" s="735"/>
      <c r="N387" s="731" t="str">
        <f>IF(OR('521A_entry'!R311="",'521A_entry'!R311=0),"",'521A_entry'!R311)</f>
        <v/>
      </c>
      <c r="O387" s="736"/>
    </row>
    <row r="388" spans="1:18" x14ac:dyDescent="0.25">
      <c r="A388" s="733" t="str">
        <f>IF(OR('521A_entry'!Q312="",'521A_entry'!Q312=0),"",'521A_entry'!Q312)</f>
        <v/>
      </c>
      <c r="B388" s="734"/>
      <c r="C388" s="734"/>
      <c r="D388" s="734"/>
      <c r="E388" s="734"/>
      <c r="F388" s="734"/>
      <c r="G388" s="734"/>
      <c r="H388" s="734"/>
      <c r="I388" s="734"/>
      <c r="J388" s="734"/>
      <c r="K388" s="734"/>
      <c r="L388" s="734"/>
      <c r="M388" s="735"/>
      <c r="N388" s="731" t="str">
        <f>IF(OR('521A_entry'!R312="",'521A_entry'!R312=0),"",'521A_entry'!R312)</f>
        <v/>
      </c>
      <c r="O388" s="736"/>
    </row>
    <row r="389" spans="1:18" x14ac:dyDescent="0.25">
      <c r="A389" s="733" t="str">
        <f>IF(OR('521A_entry'!Q313="",'521A_entry'!Q313=0),"",'521A_entry'!Q313)</f>
        <v/>
      </c>
      <c r="B389" s="734"/>
      <c r="C389" s="734"/>
      <c r="D389" s="734"/>
      <c r="E389" s="734"/>
      <c r="F389" s="734"/>
      <c r="G389" s="734"/>
      <c r="H389" s="734"/>
      <c r="I389" s="734"/>
      <c r="J389" s="734"/>
      <c r="K389" s="734"/>
      <c r="L389" s="734"/>
      <c r="M389" s="735"/>
      <c r="N389" s="731" t="str">
        <f>IF(OR('521A_entry'!R313="",'521A_entry'!R313=0),"",'521A_entry'!R313)</f>
        <v/>
      </c>
      <c r="O389" s="736"/>
    </row>
    <row r="390" spans="1:18" x14ac:dyDescent="0.25">
      <c r="A390" s="728" t="s">
        <v>3103</v>
      </c>
      <c r="B390" s="729"/>
      <c r="C390" s="729"/>
      <c r="D390" s="729"/>
      <c r="E390" s="729"/>
      <c r="F390" s="729"/>
      <c r="G390" s="729"/>
      <c r="H390" s="729"/>
      <c r="I390" s="729"/>
      <c r="J390" s="729"/>
      <c r="K390" s="729"/>
      <c r="L390" s="729"/>
      <c r="M390" s="730"/>
      <c r="N390" s="731">
        <f>$N$86</f>
        <v>0</v>
      </c>
      <c r="O390" s="732"/>
    </row>
    <row r="391" spans="1:18" ht="13.2" customHeight="1" x14ac:dyDescent="0.25">
      <c r="A391" s="759" t="s">
        <v>3773</v>
      </c>
      <c r="B391" s="760"/>
      <c r="C391" s="760"/>
      <c r="D391" s="760"/>
      <c r="E391" s="761"/>
      <c r="F391" s="749" t="s">
        <v>3732</v>
      </c>
      <c r="G391" s="750"/>
      <c r="H391" s="750"/>
      <c r="I391" s="750"/>
      <c r="J391" s="750"/>
      <c r="K391" s="750"/>
      <c r="L391" s="750"/>
      <c r="M391" s="751"/>
      <c r="N391" s="752" t="s">
        <v>3719</v>
      </c>
      <c r="O391" s="753"/>
    </row>
    <row r="392" spans="1:18" x14ac:dyDescent="0.25">
      <c r="A392" s="754" t="str">
        <f>"Page 11 of "&amp;$R$3</f>
        <v>Page 11 of 4</v>
      </c>
      <c r="B392" s="755"/>
      <c r="C392" s="755"/>
      <c r="D392" s="755"/>
      <c r="E392" s="756"/>
      <c r="F392" s="754" t="str">
        <f>IF(K287="","",K287)</f>
        <v/>
      </c>
      <c r="G392" s="755"/>
      <c r="H392" s="755"/>
      <c r="I392" s="755"/>
      <c r="J392" s="755"/>
      <c r="K392" s="755"/>
      <c r="L392" s="755"/>
      <c r="M392" s="756"/>
      <c r="N392" s="757"/>
      <c r="O392" s="758"/>
    </row>
    <row r="393" spans="1:18" ht="13.2" customHeight="1" x14ac:dyDescent="0.3">
      <c r="A393" s="737" t="s">
        <v>3768</v>
      </c>
      <c r="B393" s="737"/>
      <c r="C393" s="737"/>
      <c r="D393" s="737"/>
      <c r="E393" s="737"/>
      <c r="F393" s="737"/>
      <c r="G393" s="624"/>
      <c r="H393" s="624"/>
      <c r="I393" s="624"/>
      <c r="J393" s="624"/>
      <c r="K393" s="624"/>
      <c r="L393" s="624"/>
      <c r="M393" s="624"/>
      <c r="N393" s="624"/>
      <c r="O393" s="624"/>
    </row>
    <row r="394" spans="1:18" x14ac:dyDescent="0.3">
      <c r="A394" s="738" t="s">
        <v>3733</v>
      </c>
      <c r="B394" s="739"/>
      <c r="C394" s="739"/>
      <c r="D394" s="739"/>
      <c r="E394" s="739"/>
      <c r="F394" s="739"/>
      <c r="G394" s="739"/>
      <c r="H394" s="739"/>
      <c r="I394" s="739"/>
      <c r="J394" s="739"/>
      <c r="K394" s="739"/>
      <c r="L394" s="739"/>
      <c r="M394" s="740"/>
      <c r="N394" s="738" t="s">
        <v>3734</v>
      </c>
      <c r="O394" s="740"/>
      <c r="R394" s="1">
        <f>IF(AND(A395="",N395=""),0,11)</f>
        <v>0</v>
      </c>
    </row>
    <row r="395" spans="1:18" x14ac:dyDescent="0.25">
      <c r="A395" s="733" t="str">
        <f>IF(OR('521A_entry'!L293="",'521A_entry'!L293=0),"",'521A_entry'!L293)</f>
        <v/>
      </c>
      <c r="B395" s="734"/>
      <c r="C395" s="734"/>
      <c r="D395" s="734"/>
      <c r="E395" s="734"/>
      <c r="F395" s="734"/>
      <c r="G395" s="734"/>
      <c r="H395" s="734"/>
      <c r="I395" s="734"/>
      <c r="J395" s="734"/>
      <c r="K395" s="734"/>
      <c r="L395" s="734"/>
      <c r="M395" s="735"/>
      <c r="N395" s="731" t="str">
        <f>IF(OR('521A_entry'!M293="",'521A_entry'!M293=0),"",'521A_entry'!M293)</f>
        <v/>
      </c>
      <c r="O395" s="736"/>
    </row>
    <row r="396" spans="1:18" x14ac:dyDescent="0.25">
      <c r="A396" s="733" t="str">
        <f>IF(OR('521A_entry'!L294="",'521A_entry'!L294=0),"",'521A_entry'!L294)</f>
        <v/>
      </c>
      <c r="B396" s="734"/>
      <c r="C396" s="734"/>
      <c r="D396" s="734"/>
      <c r="E396" s="734"/>
      <c r="F396" s="734"/>
      <c r="G396" s="734"/>
      <c r="H396" s="734"/>
      <c r="I396" s="734"/>
      <c r="J396" s="734"/>
      <c r="K396" s="734"/>
      <c r="L396" s="734"/>
      <c r="M396" s="735"/>
      <c r="N396" s="731" t="str">
        <f>IF(OR('521A_entry'!M294="",'521A_entry'!M294=0),"",'521A_entry'!M294)</f>
        <v/>
      </c>
      <c r="O396" s="736"/>
    </row>
    <row r="397" spans="1:18" x14ac:dyDescent="0.25">
      <c r="A397" s="733" t="str">
        <f>IF(OR('521A_entry'!L295="",'521A_entry'!L295=0),"",'521A_entry'!L295)</f>
        <v/>
      </c>
      <c r="B397" s="734"/>
      <c r="C397" s="734"/>
      <c r="D397" s="734"/>
      <c r="E397" s="734"/>
      <c r="F397" s="734"/>
      <c r="G397" s="734"/>
      <c r="H397" s="734"/>
      <c r="I397" s="734"/>
      <c r="J397" s="734"/>
      <c r="K397" s="734"/>
      <c r="L397" s="734"/>
      <c r="M397" s="735"/>
      <c r="N397" s="731" t="str">
        <f>IF(OR('521A_entry'!M295="",'521A_entry'!M295=0),"",'521A_entry'!M295)</f>
        <v/>
      </c>
      <c r="O397" s="736"/>
    </row>
    <row r="398" spans="1:18" x14ac:dyDescent="0.25">
      <c r="A398" s="733" t="str">
        <f>IF(OR('521A_entry'!L296="",'521A_entry'!L296=0),"",'521A_entry'!L296)</f>
        <v/>
      </c>
      <c r="B398" s="734"/>
      <c r="C398" s="734"/>
      <c r="D398" s="734"/>
      <c r="E398" s="734"/>
      <c r="F398" s="734"/>
      <c r="G398" s="734"/>
      <c r="H398" s="734"/>
      <c r="I398" s="734"/>
      <c r="J398" s="734"/>
      <c r="K398" s="734"/>
      <c r="L398" s="734"/>
      <c r="M398" s="735"/>
      <c r="N398" s="731" t="str">
        <f>IF(OR('521A_entry'!M296="",'521A_entry'!M296=0),"",'521A_entry'!M296)</f>
        <v/>
      </c>
      <c r="O398" s="736"/>
    </row>
    <row r="399" spans="1:18" x14ac:dyDescent="0.25">
      <c r="A399" s="733" t="str">
        <f>IF(OR('521A_entry'!L297="",'521A_entry'!L297=0),"",'521A_entry'!L297)</f>
        <v/>
      </c>
      <c r="B399" s="734"/>
      <c r="C399" s="734"/>
      <c r="D399" s="734"/>
      <c r="E399" s="734"/>
      <c r="F399" s="734"/>
      <c r="G399" s="734"/>
      <c r="H399" s="734"/>
      <c r="I399" s="734"/>
      <c r="J399" s="734"/>
      <c r="K399" s="734"/>
      <c r="L399" s="734"/>
      <c r="M399" s="735"/>
      <c r="N399" s="731" t="str">
        <f>IF(OR('521A_entry'!M297="",'521A_entry'!M297=0),"",'521A_entry'!M297)</f>
        <v/>
      </c>
      <c r="O399" s="736"/>
    </row>
    <row r="400" spans="1:18" x14ac:dyDescent="0.25">
      <c r="A400" s="745" t="s">
        <v>3735</v>
      </c>
      <c r="B400" s="729"/>
      <c r="C400" s="729"/>
      <c r="D400" s="729"/>
      <c r="E400" s="729"/>
      <c r="F400" s="729"/>
      <c r="G400" s="729"/>
      <c r="H400" s="729"/>
      <c r="I400" s="729"/>
      <c r="J400" s="729"/>
      <c r="K400" s="729"/>
      <c r="L400" s="729"/>
      <c r="M400" s="730"/>
      <c r="N400" s="731">
        <f>$N$49</f>
        <v>0</v>
      </c>
      <c r="O400" s="732"/>
    </row>
    <row r="401" spans="1:15" x14ac:dyDescent="0.3">
      <c r="A401" s="737" t="s">
        <v>3440</v>
      </c>
      <c r="B401" s="737"/>
      <c r="C401" s="737"/>
      <c r="D401" s="737"/>
      <c r="E401" s="737"/>
      <c r="F401" s="737"/>
      <c r="G401" s="624"/>
      <c r="H401" s="624"/>
      <c r="I401" s="624"/>
      <c r="J401" s="624"/>
      <c r="K401" s="624"/>
      <c r="L401" s="624"/>
      <c r="M401" s="624"/>
      <c r="N401" s="624"/>
      <c r="O401" s="624"/>
    </row>
    <row r="402" spans="1:15" ht="30" x14ac:dyDescent="0.3">
      <c r="A402" s="738" t="s">
        <v>3736</v>
      </c>
      <c r="B402" s="746"/>
      <c r="C402" s="746"/>
      <c r="D402" s="746"/>
      <c r="E402" s="746"/>
      <c r="F402" s="746"/>
      <c r="G402" s="730"/>
      <c r="H402" s="747" t="s">
        <v>3099</v>
      </c>
      <c r="I402" s="748"/>
      <c r="J402" s="326" t="s">
        <v>3737</v>
      </c>
      <c r="K402" s="35" t="s">
        <v>3100</v>
      </c>
      <c r="L402" s="728" t="s">
        <v>3101</v>
      </c>
      <c r="M402" s="730"/>
      <c r="N402" s="738" t="s">
        <v>3738</v>
      </c>
      <c r="O402" s="730"/>
    </row>
    <row r="403" spans="1:15" x14ac:dyDescent="0.25">
      <c r="A403" s="733"/>
      <c r="B403" s="734"/>
      <c r="C403" s="734"/>
      <c r="D403" s="734"/>
      <c r="E403" s="734"/>
      <c r="F403" s="734"/>
      <c r="G403" s="735"/>
      <c r="H403" s="741"/>
      <c r="I403" s="742"/>
      <c r="J403" s="324"/>
      <c r="K403" s="145"/>
      <c r="L403" s="743"/>
      <c r="M403" s="744"/>
      <c r="N403" s="731"/>
      <c r="O403" s="736"/>
    </row>
    <row r="404" spans="1:15" x14ac:dyDescent="0.25">
      <c r="A404" s="733"/>
      <c r="B404" s="734"/>
      <c r="C404" s="734"/>
      <c r="D404" s="734"/>
      <c r="E404" s="734"/>
      <c r="F404" s="734"/>
      <c r="G404" s="735"/>
      <c r="H404" s="741"/>
      <c r="I404" s="742"/>
      <c r="J404" s="324"/>
      <c r="K404" s="145"/>
      <c r="L404" s="743"/>
      <c r="M404" s="744"/>
      <c r="N404" s="731"/>
      <c r="O404" s="736"/>
    </row>
    <row r="405" spans="1:15" x14ac:dyDescent="0.25">
      <c r="A405" s="733"/>
      <c r="B405" s="734"/>
      <c r="C405" s="734"/>
      <c r="D405" s="734"/>
      <c r="E405" s="734"/>
      <c r="F405" s="734"/>
      <c r="G405" s="735"/>
      <c r="H405" s="741"/>
      <c r="I405" s="742"/>
      <c r="J405" s="324"/>
      <c r="K405" s="145"/>
      <c r="L405" s="743"/>
      <c r="M405" s="744"/>
      <c r="N405" s="731"/>
      <c r="O405" s="736"/>
    </row>
    <row r="406" spans="1:15" x14ac:dyDescent="0.25">
      <c r="A406" s="733"/>
      <c r="B406" s="734"/>
      <c r="C406" s="734"/>
      <c r="D406" s="734"/>
      <c r="E406" s="734"/>
      <c r="F406" s="734"/>
      <c r="G406" s="735"/>
      <c r="H406" s="741"/>
      <c r="I406" s="742"/>
      <c r="J406" s="324"/>
      <c r="K406" s="145"/>
      <c r="L406" s="743"/>
      <c r="M406" s="744"/>
      <c r="N406" s="731"/>
      <c r="O406" s="736"/>
    </row>
    <row r="407" spans="1:15" x14ac:dyDescent="0.25">
      <c r="A407" s="733"/>
      <c r="B407" s="734"/>
      <c r="C407" s="734"/>
      <c r="D407" s="734"/>
      <c r="E407" s="734"/>
      <c r="F407" s="734"/>
      <c r="G407" s="735"/>
      <c r="H407" s="741"/>
      <c r="I407" s="742"/>
      <c r="J407" s="324"/>
      <c r="K407" s="145"/>
      <c r="L407" s="743"/>
      <c r="M407" s="744"/>
      <c r="N407" s="731"/>
      <c r="O407" s="736"/>
    </row>
    <row r="408" spans="1:15" x14ac:dyDescent="0.25">
      <c r="A408" s="733"/>
      <c r="B408" s="734"/>
      <c r="C408" s="734"/>
      <c r="D408" s="734"/>
      <c r="E408" s="734"/>
      <c r="F408" s="734"/>
      <c r="G408" s="735"/>
      <c r="H408" s="741"/>
      <c r="I408" s="742"/>
      <c r="J408" s="324"/>
      <c r="K408" s="145"/>
      <c r="L408" s="743"/>
      <c r="M408" s="744"/>
      <c r="N408" s="731"/>
      <c r="O408" s="736"/>
    </row>
    <row r="409" spans="1:15" x14ac:dyDescent="0.25">
      <c r="A409" s="733"/>
      <c r="B409" s="734"/>
      <c r="C409" s="734"/>
      <c r="D409" s="734"/>
      <c r="E409" s="734"/>
      <c r="F409" s="734"/>
      <c r="G409" s="735"/>
      <c r="H409" s="741"/>
      <c r="I409" s="742"/>
      <c r="J409" s="324"/>
      <c r="K409" s="145"/>
      <c r="L409" s="743"/>
      <c r="M409" s="744"/>
      <c r="N409" s="731"/>
      <c r="O409" s="736"/>
    </row>
    <row r="410" spans="1:15" x14ac:dyDescent="0.25">
      <c r="A410" s="733"/>
      <c r="B410" s="734"/>
      <c r="C410" s="734"/>
      <c r="D410" s="734"/>
      <c r="E410" s="734"/>
      <c r="F410" s="734"/>
      <c r="G410" s="735"/>
      <c r="H410" s="741"/>
      <c r="I410" s="742"/>
      <c r="J410" s="324"/>
      <c r="K410" s="145"/>
      <c r="L410" s="743"/>
      <c r="M410" s="744"/>
      <c r="N410" s="731"/>
      <c r="O410" s="736"/>
    </row>
    <row r="411" spans="1:15" x14ac:dyDescent="0.25">
      <c r="A411" s="733"/>
      <c r="B411" s="734"/>
      <c r="C411" s="734"/>
      <c r="D411" s="734"/>
      <c r="E411" s="734"/>
      <c r="F411" s="734"/>
      <c r="G411" s="735"/>
      <c r="H411" s="741"/>
      <c r="I411" s="742"/>
      <c r="J411" s="324"/>
      <c r="K411" s="145"/>
      <c r="L411" s="743"/>
      <c r="M411" s="744"/>
      <c r="N411" s="731"/>
      <c r="O411" s="736"/>
    </row>
    <row r="412" spans="1:15" x14ac:dyDescent="0.25">
      <c r="A412" s="733"/>
      <c r="B412" s="734"/>
      <c r="C412" s="734"/>
      <c r="D412" s="734"/>
      <c r="E412" s="734"/>
      <c r="F412" s="734"/>
      <c r="G412" s="735"/>
      <c r="H412" s="741"/>
      <c r="I412" s="742"/>
      <c r="J412" s="324"/>
      <c r="K412" s="145"/>
      <c r="L412" s="743"/>
      <c r="M412" s="744"/>
      <c r="N412" s="731"/>
      <c r="O412" s="736"/>
    </row>
    <row r="413" spans="1:15" x14ac:dyDescent="0.25">
      <c r="A413" s="733"/>
      <c r="B413" s="734"/>
      <c r="C413" s="734"/>
      <c r="D413" s="734"/>
      <c r="E413" s="734"/>
      <c r="F413" s="734"/>
      <c r="G413" s="735"/>
      <c r="H413" s="741"/>
      <c r="I413" s="742"/>
      <c r="J413" s="324"/>
      <c r="K413" s="145"/>
      <c r="L413" s="743"/>
      <c r="M413" s="744"/>
      <c r="N413" s="731"/>
      <c r="O413" s="736"/>
    </row>
    <row r="414" spans="1:15" x14ac:dyDescent="0.25">
      <c r="A414" s="733"/>
      <c r="B414" s="734"/>
      <c r="C414" s="734"/>
      <c r="D414" s="734"/>
      <c r="E414" s="734"/>
      <c r="F414" s="734"/>
      <c r="G414" s="735"/>
      <c r="H414" s="741"/>
      <c r="I414" s="742"/>
      <c r="J414" s="324"/>
      <c r="K414" s="145"/>
      <c r="L414" s="743"/>
      <c r="M414" s="744"/>
      <c r="N414" s="731"/>
      <c r="O414" s="736"/>
    </row>
    <row r="415" spans="1:15" x14ac:dyDescent="0.25">
      <c r="A415" s="733"/>
      <c r="B415" s="734"/>
      <c r="C415" s="734"/>
      <c r="D415" s="734"/>
      <c r="E415" s="734"/>
      <c r="F415" s="734"/>
      <c r="G415" s="735"/>
      <c r="H415" s="741"/>
      <c r="I415" s="742"/>
      <c r="J415" s="324"/>
      <c r="K415" s="145"/>
      <c r="L415" s="743"/>
      <c r="M415" s="744"/>
      <c r="N415" s="731"/>
      <c r="O415" s="736"/>
    </row>
    <row r="416" spans="1:15" x14ac:dyDescent="0.25">
      <c r="A416" s="733"/>
      <c r="B416" s="734"/>
      <c r="C416" s="734"/>
      <c r="D416" s="734"/>
      <c r="E416" s="734"/>
      <c r="F416" s="734"/>
      <c r="G416" s="735"/>
      <c r="H416" s="741"/>
      <c r="I416" s="742"/>
      <c r="J416" s="324"/>
      <c r="K416" s="145"/>
      <c r="L416" s="743"/>
      <c r="M416" s="744"/>
      <c r="N416" s="731"/>
      <c r="O416" s="736"/>
    </row>
    <row r="417" spans="1:18" x14ac:dyDescent="0.25">
      <c r="A417" s="733"/>
      <c r="B417" s="734"/>
      <c r="C417" s="734"/>
      <c r="D417" s="734"/>
      <c r="E417" s="734"/>
      <c r="F417" s="734"/>
      <c r="G417" s="735"/>
      <c r="H417" s="741"/>
      <c r="I417" s="742"/>
      <c r="J417" s="324"/>
      <c r="K417" s="145"/>
      <c r="L417" s="743"/>
      <c r="M417" s="744"/>
      <c r="N417" s="731"/>
      <c r="O417" s="736"/>
    </row>
    <row r="418" spans="1:18" x14ac:dyDescent="0.25">
      <c r="A418" s="733"/>
      <c r="B418" s="734"/>
      <c r="C418" s="734"/>
      <c r="D418" s="734"/>
      <c r="E418" s="734"/>
      <c r="F418" s="734"/>
      <c r="G418" s="735"/>
      <c r="H418" s="741"/>
      <c r="I418" s="742"/>
      <c r="J418" s="324"/>
      <c r="K418" s="145"/>
      <c r="L418" s="743"/>
      <c r="M418" s="744"/>
      <c r="N418" s="731"/>
      <c r="O418" s="736"/>
    </row>
    <row r="419" spans="1:18" x14ac:dyDescent="0.25">
      <c r="A419" s="733"/>
      <c r="B419" s="734"/>
      <c r="C419" s="734"/>
      <c r="D419" s="734"/>
      <c r="E419" s="734"/>
      <c r="F419" s="734"/>
      <c r="G419" s="735"/>
      <c r="H419" s="741"/>
      <c r="I419" s="742"/>
      <c r="J419" s="324"/>
      <c r="K419" s="145"/>
      <c r="L419" s="743"/>
      <c r="M419" s="744"/>
      <c r="N419" s="731"/>
      <c r="O419" s="736"/>
    </row>
    <row r="420" spans="1:18" x14ac:dyDescent="0.25">
      <c r="A420" s="733"/>
      <c r="B420" s="734"/>
      <c r="C420" s="734"/>
      <c r="D420" s="734"/>
      <c r="E420" s="734"/>
      <c r="F420" s="734"/>
      <c r="G420" s="735"/>
      <c r="H420" s="741"/>
      <c r="I420" s="742"/>
      <c r="J420" s="324"/>
      <c r="K420" s="145"/>
      <c r="L420" s="743"/>
      <c r="M420" s="744"/>
      <c r="N420" s="731"/>
      <c r="O420" s="736"/>
    </row>
    <row r="421" spans="1:18" x14ac:dyDescent="0.25">
      <c r="A421" s="733"/>
      <c r="B421" s="734"/>
      <c r="C421" s="734"/>
      <c r="D421" s="734"/>
      <c r="E421" s="734"/>
      <c r="F421" s="734"/>
      <c r="G421" s="735"/>
      <c r="H421" s="741"/>
      <c r="I421" s="742"/>
      <c r="J421" s="324"/>
      <c r="K421" s="145"/>
      <c r="L421" s="743"/>
      <c r="M421" s="744"/>
      <c r="N421" s="731"/>
      <c r="O421" s="736"/>
    </row>
    <row r="422" spans="1:18" x14ac:dyDescent="0.25">
      <c r="A422" s="733"/>
      <c r="B422" s="734"/>
      <c r="C422" s="734"/>
      <c r="D422" s="734"/>
      <c r="E422" s="734"/>
      <c r="F422" s="734"/>
      <c r="G422" s="735"/>
      <c r="H422" s="741"/>
      <c r="I422" s="742"/>
      <c r="J422" s="324"/>
      <c r="K422" s="145"/>
      <c r="L422" s="743"/>
      <c r="M422" s="744"/>
      <c r="N422" s="731"/>
      <c r="O422" s="736"/>
    </row>
    <row r="423" spans="1:18" x14ac:dyDescent="0.25">
      <c r="A423" s="733"/>
      <c r="B423" s="734"/>
      <c r="C423" s="734"/>
      <c r="D423" s="734"/>
      <c r="E423" s="734"/>
      <c r="F423" s="734"/>
      <c r="G423" s="735"/>
      <c r="H423" s="741"/>
      <c r="I423" s="742"/>
      <c r="J423" s="324"/>
      <c r="K423" s="145"/>
      <c r="L423" s="743"/>
      <c r="M423" s="744"/>
      <c r="N423" s="731"/>
      <c r="O423" s="736"/>
    </row>
    <row r="424" spans="1:18" x14ac:dyDescent="0.25">
      <c r="A424" s="733"/>
      <c r="B424" s="734"/>
      <c r="C424" s="734"/>
      <c r="D424" s="734"/>
      <c r="E424" s="734"/>
      <c r="F424" s="734"/>
      <c r="G424" s="735"/>
      <c r="H424" s="741"/>
      <c r="I424" s="742"/>
      <c r="J424" s="324"/>
      <c r="K424" s="145"/>
      <c r="L424" s="743"/>
      <c r="M424" s="744"/>
      <c r="N424" s="731"/>
      <c r="O424" s="736"/>
    </row>
    <row r="425" spans="1:18" x14ac:dyDescent="0.25">
      <c r="A425" s="733"/>
      <c r="B425" s="734"/>
      <c r="C425" s="734"/>
      <c r="D425" s="734"/>
      <c r="E425" s="734"/>
      <c r="F425" s="734"/>
      <c r="G425" s="735"/>
      <c r="H425" s="741"/>
      <c r="I425" s="742"/>
      <c r="J425" s="324"/>
      <c r="K425" s="145"/>
      <c r="L425" s="743"/>
      <c r="M425" s="744"/>
      <c r="N425" s="731"/>
      <c r="O425" s="736"/>
    </row>
    <row r="426" spans="1:18" x14ac:dyDescent="0.25">
      <c r="A426" s="728" t="s">
        <v>3102</v>
      </c>
      <c r="B426" s="729"/>
      <c r="C426" s="729"/>
      <c r="D426" s="729"/>
      <c r="E426" s="729"/>
      <c r="F426" s="729"/>
      <c r="G426" s="729"/>
      <c r="H426" s="729"/>
      <c r="I426" s="729"/>
      <c r="J426" s="729"/>
      <c r="K426" s="729"/>
      <c r="L426" s="729"/>
      <c r="M426" s="730"/>
      <c r="N426" s="731">
        <f>$N$75</f>
        <v>0</v>
      </c>
      <c r="O426" s="732"/>
    </row>
    <row r="427" spans="1:18" x14ac:dyDescent="0.3">
      <c r="A427" s="737" t="s">
        <v>3446</v>
      </c>
      <c r="B427" s="737"/>
      <c r="C427" s="737"/>
      <c r="D427" s="737"/>
      <c r="E427" s="737"/>
      <c r="F427" s="737"/>
      <c r="G427" s="624"/>
      <c r="H427" s="624"/>
      <c r="I427" s="624"/>
      <c r="J427" s="624"/>
      <c r="K427" s="624"/>
      <c r="L427" s="624"/>
      <c r="M427" s="624"/>
      <c r="N427" s="624"/>
      <c r="O427" s="624"/>
    </row>
    <row r="428" spans="1:18" x14ac:dyDescent="0.3">
      <c r="A428" s="738" t="s">
        <v>3739</v>
      </c>
      <c r="B428" s="739"/>
      <c r="C428" s="739"/>
      <c r="D428" s="739"/>
      <c r="E428" s="739"/>
      <c r="F428" s="739"/>
      <c r="G428" s="739"/>
      <c r="H428" s="739"/>
      <c r="I428" s="739"/>
      <c r="J428" s="739"/>
      <c r="K428" s="739"/>
      <c r="L428" s="739"/>
      <c r="M428" s="740"/>
      <c r="N428" s="738" t="s">
        <v>3740</v>
      </c>
      <c r="O428" s="740"/>
      <c r="R428" s="1">
        <f>IF(AND(A429="",N429=""),0,11)</f>
        <v>0</v>
      </c>
    </row>
    <row r="429" spans="1:18" x14ac:dyDescent="0.25">
      <c r="A429" s="733" t="str">
        <f>IF(OR('521A_entry'!Q314="",'521A_entry'!Q314=0),"",'521A_entry'!Q314)</f>
        <v/>
      </c>
      <c r="B429" s="734"/>
      <c r="C429" s="734"/>
      <c r="D429" s="734"/>
      <c r="E429" s="734"/>
      <c r="F429" s="734"/>
      <c r="G429" s="734"/>
      <c r="H429" s="734"/>
      <c r="I429" s="734"/>
      <c r="J429" s="734"/>
      <c r="K429" s="734"/>
      <c r="L429" s="734"/>
      <c r="M429" s="735"/>
      <c r="N429" s="731" t="str">
        <f>IF(OR('521A_entry'!R314="",'521A_entry'!R314=0),"",'521A_entry'!R314)</f>
        <v/>
      </c>
      <c r="O429" s="736"/>
    </row>
    <row r="430" spans="1:18" x14ac:dyDescent="0.25">
      <c r="A430" s="733" t="str">
        <f>IF(OR('521A_entry'!Q315="",'521A_entry'!Q315=0),"",'521A_entry'!Q315)</f>
        <v/>
      </c>
      <c r="B430" s="734"/>
      <c r="C430" s="734"/>
      <c r="D430" s="734"/>
      <c r="E430" s="734"/>
      <c r="F430" s="734"/>
      <c r="G430" s="734"/>
      <c r="H430" s="734"/>
      <c r="I430" s="734"/>
      <c r="J430" s="734"/>
      <c r="K430" s="734"/>
      <c r="L430" s="734"/>
      <c r="M430" s="735"/>
      <c r="N430" s="731" t="str">
        <f>IF(OR('521A_entry'!R315="",'521A_entry'!R315=0),"",'521A_entry'!R315)</f>
        <v/>
      </c>
      <c r="O430" s="736"/>
    </row>
    <row r="431" spans="1:18" x14ac:dyDescent="0.25">
      <c r="A431" s="733" t="str">
        <f>IF(OR('521A_entry'!Q316="",'521A_entry'!Q316=0),"",'521A_entry'!Q316)</f>
        <v/>
      </c>
      <c r="B431" s="734"/>
      <c r="C431" s="734"/>
      <c r="D431" s="734"/>
      <c r="E431" s="734"/>
      <c r="F431" s="734"/>
      <c r="G431" s="734"/>
      <c r="H431" s="734"/>
      <c r="I431" s="734"/>
      <c r="J431" s="734"/>
      <c r="K431" s="734"/>
      <c r="L431" s="734"/>
      <c r="M431" s="735"/>
      <c r="N431" s="731" t="str">
        <f>IF(OR('521A_entry'!R316="",'521A_entry'!R316=0),"",'521A_entry'!R316)</f>
        <v/>
      </c>
      <c r="O431" s="736"/>
    </row>
    <row r="432" spans="1:18" x14ac:dyDescent="0.25">
      <c r="A432" s="733" t="str">
        <f>IF(OR('521A_entry'!Q317="",'521A_entry'!Q317=0),"",'521A_entry'!Q317)</f>
        <v/>
      </c>
      <c r="B432" s="734"/>
      <c r="C432" s="734"/>
      <c r="D432" s="734"/>
      <c r="E432" s="734"/>
      <c r="F432" s="734"/>
      <c r="G432" s="734"/>
      <c r="H432" s="734"/>
      <c r="I432" s="734"/>
      <c r="J432" s="734"/>
      <c r="K432" s="734"/>
      <c r="L432" s="734"/>
      <c r="M432" s="735"/>
      <c r="N432" s="731" t="str">
        <f>IF(OR('521A_entry'!R317="",'521A_entry'!R317=0),"",'521A_entry'!R317)</f>
        <v/>
      </c>
      <c r="O432" s="736"/>
    </row>
    <row r="433" spans="1:18" x14ac:dyDescent="0.25">
      <c r="A433" s="733" t="str">
        <f>IF(OR('521A_entry'!Q318="",'521A_entry'!Q318=0),"",'521A_entry'!Q318)</f>
        <v/>
      </c>
      <c r="B433" s="734"/>
      <c r="C433" s="734"/>
      <c r="D433" s="734"/>
      <c r="E433" s="734"/>
      <c r="F433" s="734"/>
      <c r="G433" s="734"/>
      <c r="H433" s="734"/>
      <c r="I433" s="734"/>
      <c r="J433" s="734"/>
      <c r="K433" s="734"/>
      <c r="L433" s="734"/>
      <c r="M433" s="735"/>
      <c r="N433" s="731" t="str">
        <f>IF(OR('521A_entry'!R318="",'521A_entry'!R318=0),"",'521A_entry'!R318)</f>
        <v/>
      </c>
      <c r="O433" s="736"/>
    </row>
    <row r="434" spans="1:18" x14ac:dyDescent="0.25">
      <c r="A434" s="733" t="str">
        <f>IF(OR('521A_entry'!Q319="",'521A_entry'!Q319=0),"",'521A_entry'!Q319)</f>
        <v/>
      </c>
      <c r="B434" s="734"/>
      <c r="C434" s="734"/>
      <c r="D434" s="734"/>
      <c r="E434" s="734"/>
      <c r="F434" s="734"/>
      <c r="G434" s="734"/>
      <c r="H434" s="734"/>
      <c r="I434" s="734"/>
      <c r="J434" s="734"/>
      <c r="K434" s="734"/>
      <c r="L434" s="734"/>
      <c r="M434" s="735"/>
      <c r="N434" s="731" t="str">
        <f>IF(OR('521A_entry'!R319="",'521A_entry'!R319=0),"",'521A_entry'!R319)</f>
        <v/>
      </c>
      <c r="O434" s="736"/>
    </row>
    <row r="435" spans="1:18" x14ac:dyDescent="0.25">
      <c r="A435" s="733" t="str">
        <f>IF(OR('521A_entry'!Q320="",'521A_entry'!Q320=0),"",'521A_entry'!Q320)</f>
        <v/>
      </c>
      <c r="B435" s="734"/>
      <c r="C435" s="734"/>
      <c r="D435" s="734"/>
      <c r="E435" s="734"/>
      <c r="F435" s="734"/>
      <c r="G435" s="734"/>
      <c r="H435" s="734"/>
      <c r="I435" s="734"/>
      <c r="J435" s="734"/>
      <c r="K435" s="734"/>
      <c r="L435" s="734"/>
      <c r="M435" s="735"/>
      <c r="N435" s="731" t="str">
        <f>IF(OR('521A_entry'!R320="",'521A_entry'!R320=0),"",'521A_entry'!R320)</f>
        <v/>
      </c>
      <c r="O435" s="736"/>
    </row>
    <row r="436" spans="1:18" x14ac:dyDescent="0.25">
      <c r="A436" s="733" t="str">
        <f>IF(OR('521A_entry'!Q321="",'521A_entry'!Q321=0),"",'521A_entry'!Q321)</f>
        <v/>
      </c>
      <c r="B436" s="734"/>
      <c r="C436" s="734"/>
      <c r="D436" s="734"/>
      <c r="E436" s="734"/>
      <c r="F436" s="734"/>
      <c r="G436" s="734"/>
      <c r="H436" s="734"/>
      <c r="I436" s="734"/>
      <c r="J436" s="734"/>
      <c r="K436" s="734"/>
      <c r="L436" s="734"/>
      <c r="M436" s="735"/>
      <c r="N436" s="731" t="str">
        <f>IF(OR('521A_entry'!R321="",'521A_entry'!R321=0),"",'521A_entry'!R321)</f>
        <v/>
      </c>
      <c r="O436" s="736"/>
    </row>
    <row r="437" spans="1:18" x14ac:dyDescent="0.25">
      <c r="A437" s="728" t="s">
        <v>3103</v>
      </c>
      <c r="B437" s="729"/>
      <c r="C437" s="729"/>
      <c r="D437" s="729"/>
      <c r="E437" s="729"/>
      <c r="F437" s="729"/>
      <c r="G437" s="729"/>
      <c r="H437" s="729"/>
      <c r="I437" s="729"/>
      <c r="J437" s="729"/>
      <c r="K437" s="729"/>
      <c r="L437" s="729"/>
      <c r="M437" s="730"/>
      <c r="N437" s="731">
        <f>$N$86</f>
        <v>0</v>
      </c>
      <c r="O437" s="732"/>
    </row>
    <row r="438" spans="1:18" ht="13.2" customHeight="1" x14ac:dyDescent="0.25">
      <c r="A438" s="759" t="s">
        <v>3773</v>
      </c>
      <c r="B438" s="760"/>
      <c r="C438" s="760"/>
      <c r="D438" s="760"/>
      <c r="E438" s="761"/>
      <c r="F438" s="749" t="s">
        <v>3732</v>
      </c>
      <c r="G438" s="750"/>
      <c r="H438" s="750"/>
      <c r="I438" s="750"/>
      <c r="J438" s="750"/>
      <c r="K438" s="750"/>
      <c r="L438" s="750"/>
      <c r="M438" s="751"/>
      <c r="N438" s="752" t="s">
        <v>3719</v>
      </c>
      <c r="O438" s="753"/>
    </row>
    <row r="439" spans="1:18" x14ac:dyDescent="0.25">
      <c r="A439" s="754" t="str">
        <f>"Page 12 of "&amp;$R$3</f>
        <v>Page 12 of 4</v>
      </c>
      <c r="B439" s="755"/>
      <c r="C439" s="755"/>
      <c r="D439" s="755"/>
      <c r="E439" s="756"/>
      <c r="F439" s="754" t="str">
        <f>IF(K334="","",K334)</f>
        <v/>
      </c>
      <c r="G439" s="755"/>
      <c r="H439" s="755"/>
      <c r="I439" s="755"/>
      <c r="J439" s="755"/>
      <c r="K439" s="755"/>
      <c r="L439" s="755"/>
      <c r="M439" s="756"/>
      <c r="N439" s="757"/>
      <c r="O439" s="758"/>
    </row>
    <row r="440" spans="1:18" ht="13.2" customHeight="1" x14ac:dyDescent="0.3">
      <c r="A440" s="737" t="s">
        <v>3768</v>
      </c>
      <c r="B440" s="737"/>
      <c r="C440" s="737"/>
      <c r="D440" s="737"/>
      <c r="E440" s="737"/>
      <c r="F440" s="737"/>
      <c r="G440" s="624"/>
      <c r="H440" s="624"/>
      <c r="I440" s="624"/>
      <c r="J440" s="624"/>
      <c r="K440" s="624"/>
      <c r="L440" s="624"/>
      <c r="M440" s="624"/>
      <c r="N440" s="624"/>
      <c r="O440" s="624"/>
    </row>
    <row r="441" spans="1:18" x14ac:dyDescent="0.3">
      <c r="A441" s="738" t="s">
        <v>3733</v>
      </c>
      <c r="B441" s="739"/>
      <c r="C441" s="739"/>
      <c r="D441" s="739"/>
      <c r="E441" s="739"/>
      <c r="F441" s="739"/>
      <c r="G441" s="739"/>
      <c r="H441" s="739"/>
      <c r="I441" s="739"/>
      <c r="J441" s="739"/>
      <c r="K441" s="739"/>
      <c r="L441" s="739"/>
      <c r="M441" s="740"/>
      <c r="N441" s="738" t="s">
        <v>3734</v>
      </c>
      <c r="O441" s="740"/>
      <c r="R441" s="1">
        <f>IF(AND(A442="",N442=""),0,12)</f>
        <v>0</v>
      </c>
    </row>
    <row r="442" spans="1:18" x14ac:dyDescent="0.25">
      <c r="A442" s="733" t="str">
        <f>IF(OR('521A_entry'!L298="",'521A_entry'!L298=0),"",'521A_entry'!L298)</f>
        <v/>
      </c>
      <c r="B442" s="734"/>
      <c r="C442" s="734"/>
      <c r="D442" s="734"/>
      <c r="E442" s="734"/>
      <c r="F442" s="734"/>
      <c r="G442" s="734"/>
      <c r="H442" s="734"/>
      <c r="I442" s="734"/>
      <c r="J442" s="734"/>
      <c r="K442" s="734"/>
      <c r="L442" s="734"/>
      <c r="M442" s="735"/>
      <c r="N442" s="731" t="str">
        <f>IF(OR('521A_entry'!M298="",'521A_entry'!M298=0),"",'521A_entry'!M298)</f>
        <v/>
      </c>
      <c r="O442" s="736"/>
    </row>
    <row r="443" spans="1:18" x14ac:dyDescent="0.25">
      <c r="A443" s="733" t="str">
        <f>IF(OR('521A_entry'!L299="",'521A_entry'!L299=0),"",'521A_entry'!L299)</f>
        <v/>
      </c>
      <c r="B443" s="734"/>
      <c r="C443" s="734"/>
      <c r="D443" s="734"/>
      <c r="E443" s="734"/>
      <c r="F443" s="734"/>
      <c r="G443" s="734"/>
      <c r="H443" s="734"/>
      <c r="I443" s="734"/>
      <c r="J443" s="734"/>
      <c r="K443" s="734"/>
      <c r="L443" s="734"/>
      <c r="M443" s="735"/>
      <c r="N443" s="731" t="str">
        <f>IF(OR('521A_entry'!M299="",'521A_entry'!M299=0),"",'521A_entry'!M299)</f>
        <v/>
      </c>
      <c r="O443" s="736"/>
    </row>
    <row r="444" spans="1:18" x14ac:dyDescent="0.25">
      <c r="A444" s="733" t="str">
        <f>IF(OR('521A_entry'!L300="",'521A_entry'!L300=0),"",'521A_entry'!L300)</f>
        <v/>
      </c>
      <c r="B444" s="734"/>
      <c r="C444" s="734"/>
      <c r="D444" s="734"/>
      <c r="E444" s="734"/>
      <c r="F444" s="734"/>
      <c r="G444" s="734"/>
      <c r="H444" s="734"/>
      <c r="I444" s="734"/>
      <c r="J444" s="734"/>
      <c r="K444" s="734"/>
      <c r="L444" s="734"/>
      <c r="M444" s="735"/>
      <c r="N444" s="731" t="str">
        <f>IF(OR('521A_entry'!M300="",'521A_entry'!M300=0),"",'521A_entry'!M300)</f>
        <v/>
      </c>
      <c r="O444" s="736"/>
    </row>
    <row r="445" spans="1:18" x14ac:dyDescent="0.25">
      <c r="A445" s="733" t="str">
        <f>IF(OR('521A_entry'!L301="",'521A_entry'!L301=0),"",'521A_entry'!L301)</f>
        <v/>
      </c>
      <c r="B445" s="734"/>
      <c r="C445" s="734"/>
      <c r="D445" s="734"/>
      <c r="E445" s="734"/>
      <c r="F445" s="734"/>
      <c r="G445" s="734"/>
      <c r="H445" s="734"/>
      <c r="I445" s="734"/>
      <c r="J445" s="734"/>
      <c r="K445" s="734"/>
      <c r="L445" s="734"/>
      <c r="M445" s="735"/>
      <c r="N445" s="731" t="str">
        <f>IF(OR('521A_entry'!M301="",'521A_entry'!M301=0),"",'521A_entry'!M301)</f>
        <v/>
      </c>
      <c r="O445" s="736"/>
    </row>
    <row r="446" spans="1:18" x14ac:dyDescent="0.25">
      <c r="A446" s="733" t="str">
        <f>IF(OR('521A_entry'!L302="",'521A_entry'!L302=0),"",'521A_entry'!L302)</f>
        <v/>
      </c>
      <c r="B446" s="734"/>
      <c r="C446" s="734"/>
      <c r="D446" s="734"/>
      <c r="E446" s="734"/>
      <c r="F446" s="734"/>
      <c r="G446" s="734"/>
      <c r="H446" s="734"/>
      <c r="I446" s="734"/>
      <c r="J446" s="734"/>
      <c r="K446" s="734"/>
      <c r="L446" s="734"/>
      <c r="M446" s="735"/>
      <c r="N446" s="731" t="str">
        <f>IF(OR('521A_entry'!M302="",'521A_entry'!M302=0),"",'521A_entry'!M302)</f>
        <v/>
      </c>
      <c r="O446" s="736"/>
    </row>
    <row r="447" spans="1:18" x14ac:dyDescent="0.25">
      <c r="A447" s="745" t="s">
        <v>3735</v>
      </c>
      <c r="B447" s="729"/>
      <c r="C447" s="729"/>
      <c r="D447" s="729"/>
      <c r="E447" s="729"/>
      <c r="F447" s="729"/>
      <c r="G447" s="729"/>
      <c r="H447" s="729"/>
      <c r="I447" s="729"/>
      <c r="J447" s="729"/>
      <c r="K447" s="729"/>
      <c r="L447" s="729"/>
      <c r="M447" s="730"/>
      <c r="N447" s="731">
        <f>$N$49</f>
        <v>0</v>
      </c>
      <c r="O447" s="732"/>
    </row>
    <row r="448" spans="1:18" x14ac:dyDescent="0.3">
      <c r="A448" s="737" t="s">
        <v>3440</v>
      </c>
      <c r="B448" s="737"/>
      <c r="C448" s="737"/>
      <c r="D448" s="737"/>
      <c r="E448" s="737"/>
      <c r="F448" s="737"/>
      <c r="G448" s="624"/>
      <c r="H448" s="624"/>
      <c r="I448" s="624"/>
      <c r="J448" s="624"/>
      <c r="K448" s="624"/>
      <c r="L448" s="624"/>
      <c r="M448" s="624"/>
      <c r="N448" s="624"/>
      <c r="O448" s="624"/>
    </row>
    <row r="449" spans="1:15" ht="30" x14ac:dyDescent="0.3">
      <c r="A449" s="738" t="s">
        <v>3736</v>
      </c>
      <c r="B449" s="746"/>
      <c r="C449" s="746"/>
      <c r="D449" s="746"/>
      <c r="E449" s="746"/>
      <c r="F449" s="746"/>
      <c r="G449" s="730"/>
      <c r="H449" s="747" t="s">
        <v>3099</v>
      </c>
      <c r="I449" s="748"/>
      <c r="J449" s="326" t="s">
        <v>3737</v>
      </c>
      <c r="K449" s="35" t="s">
        <v>3100</v>
      </c>
      <c r="L449" s="728" t="s">
        <v>3101</v>
      </c>
      <c r="M449" s="730"/>
      <c r="N449" s="738" t="s">
        <v>3738</v>
      </c>
      <c r="O449" s="730"/>
    </row>
    <row r="450" spans="1:15" x14ac:dyDescent="0.25">
      <c r="A450" s="733"/>
      <c r="B450" s="734"/>
      <c r="C450" s="734"/>
      <c r="D450" s="734"/>
      <c r="E450" s="734"/>
      <c r="F450" s="734"/>
      <c r="G450" s="735"/>
      <c r="H450" s="741"/>
      <c r="I450" s="742"/>
      <c r="J450" s="324"/>
      <c r="K450" s="145"/>
      <c r="L450" s="743"/>
      <c r="M450" s="744"/>
      <c r="N450" s="731"/>
      <c r="O450" s="736"/>
    </row>
    <row r="451" spans="1:15" x14ac:dyDescent="0.25">
      <c r="A451" s="733"/>
      <c r="B451" s="734"/>
      <c r="C451" s="734"/>
      <c r="D451" s="734"/>
      <c r="E451" s="734"/>
      <c r="F451" s="734"/>
      <c r="G451" s="735"/>
      <c r="H451" s="741"/>
      <c r="I451" s="742"/>
      <c r="J451" s="324"/>
      <c r="K451" s="145"/>
      <c r="L451" s="743"/>
      <c r="M451" s="744"/>
      <c r="N451" s="731"/>
      <c r="O451" s="736"/>
    </row>
    <row r="452" spans="1:15" x14ac:dyDescent="0.25">
      <c r="A452" s="733"/>
      <c r="B452" s="734"/>
      <c r="C452" s="734"/>
      <c r="D452" s="734"/>
      <c r="E452" s="734"/>
      <c r="F452" s="734"/>
      <c r="G452" s="735"/>
      <c r="H452" s="741"/>
      <c r="I452" s="742"/>
      <c r="J452" s="324"/>
      <c r="K452" s="145"/>
      <c r="L452" s="743"/>
      <c r="M452" s="744"/>
      <c r="N452" s="731"/>
      <c r="O452" s="736"/>
    </row>
    <row r="453" spans="1:15" x14ac:dyDescent="0.25">
      <c r="A453" s="733"/>
      <c r="B453" s="734"/>
      <c r="C453" s="734"/>
      <c r="D453" s="734"/>
      <c r="E453" s="734"/>
      <c r="F453" s="734"/>
      <c r="G453" s="735"/>
      <c r="H453" s="741"/>
      <c r="I453" s="742"/>
      <c r="J453" s="324"/>
      <c r="K453" s="145"/>
      <c r="L453" s="743"/>
      <c r="M453" s="744"/>
      <c r="N453" s="731"/>
      <c r="O453" s="736"/>
    </row>
    <row r="454" spans="1:15" x14ac:dyDescent="0.25">
      <c r="A454" s="733"/>
      <c r="B454" s="734"/>
      <c r="C454" s="734"/>
      <c r="D454" s="734"/>
      <c r="E454" s="734"/>
      <c r="F454" s="734"/>
      <c r="G454" s="735"/>
      <c r="H454" s="741"/>
      <c r="I454" s="742"/>
      <c r="J454" s="324"/>
      <c r="K454" s="145"/>
      <c r="L454" s="743"/>
      <c r="M454" s="744"/>
      <c r="N454" s="731"/>
      <c r="O454" s="736"/>
    </row>
    <row r="455" spans="1:15" x14ac:dyDescent="0.25">
      <c r="A455" s="733"/>
      <c r="B455" s="734"/>
      <c r="C455" s="734"/>
      <c r="D455" s="734"/>
      <c r="E455" s="734"/>
      <c r="F455" s="734"/>
      <c r="G455" s="735"/>
      <c r="H455" s="741"/>
      <c r="I455" s="742"/>
      <c r="J455" s="324"/>
      <c r="K455" s="145"/>
      <c r="L455" s="743"/>
      <c r="M455" s="744"/>
      <c r="N455" s="731"/>
      <c r="O455" s="736"/>
    </row>
    <row r="456" spans="1:15" x14ac:dyDescent="0.25">
      <c r="A456" s="733"/>
      <c r="B456" s="734"/>
      <c r="C456" s="734"/>
      <c r="D456" s="734"/>
      <c r="E456" s="734"/>
      <c r="F456" s="734"/>
      <c r="G456" s="735"/>
      <c r="H456" s="741"/>
      <c r="I456" s="742"/>
      <c r="J456" s="324"/>
      <c r="K456" s="145"/>
      <c r="L456" s="743"/>
      <c r="M456" s="744"/>
      <c r="N456" s="731"/>
      <c r="O456" s="736"/>
    </row>
    <row r="457" spans="1:15" x14ac:dyDescent="0.25">
      <c r="A457" s="733"/>
      <c r="B457" s="734"/>
      <c r="C457" s="734"/>
      <c r="D457" s="734"/>
      <c r="E457" s="734"/>
      <c r="F457" s="734"/>
      <c r="G457" s="735"/>
      <c r="H457" s="741"/>
      <c r="I457" s="742"/>
      <c r="J457" s="324"/>
      <c r="K457" s="145"/>
      <c r="L457" s="743"/>
      <c r="M457" s="744"/>
      <c r="N457" s="731"/>
      <c r="O457" s="736"/>
    </row>
    <row r="458" spans="1:15" x14ac:dyDescent="0.25">
      <c r="A458" s="733"/>
      <c r="B458" s="734"/>
      <c r="C458" s="734"/>
      <c r="D458" s="734"/>
      <c r="E458" s="734"/>
      <c r="F458" s="734"/>
      <c r="G458" s="735"/>
      <c r="H458" s="741"/>
      <c r="I458" s="742"/>
      <c r="J458" s="324"/>
      <c r="K458" s="145"/>
      <c r="L458" s="743"/>
      <c r="M458" s="744"/>
      <c r="N458" s="731"/>
      <c r="O458" s="736"/>
    </row>
    <row r="459" spans="1:15" x14ac:dyDescent="0.25">
      <c r="A459" s="733"/>
      <c r="B459" s="734"/>
      <c r="C459" s="734"/>
      <c r="D459" s="734"/>
      <c r="E459" s="734"/>
      <c r="F459" s="734"/>
      <c r="G459" s="735"/>
      <c r="H459" s="741"/>
      <c r="I459" s="742"/>
      <c r="J459" s="324"/>
      <c r="K459" s="145"/>
      <c r="L459" s="743"/>
      <c r="M459" s="744"/>
      <c r="N459" s="731"/>
      <c r="O459" s="736"/>
    </row>
    <row r="460" spans="1:15" x14ac:dyDescent="0.25">
      <c r="A460" s="733"/>
      <c r="B460" s="734"/>
      <c r="C460" s="734"/>
      <c r="D460" s="734"/>
      <c r="E460" s="734"/>
      <c r="F460" s="734"/>
      <c r="G460" s="735"/>
      <c r="H460" s="741"/>
      <c r="I460" s="742"/>
      <c r="J460" s="324"/>
      <c r="K460" s="145"/>
      <c r="L460" s="743"/>
      <c r="M460" s="744"/>
      <c r="N460" s="731"/>
      <c r="O460" s="736"/>
    </row>
    <row r="461" spans="1:15" x14ac:dyDescent="0.25">
      <c r="A461" s="733"/>
      <c r="B461" s="734"/>
      <c r="C461" s="734"/>
      <c r="D461" s="734"/>
      <c r="E461" s="734"/>
      <c r="F461" s="734"/>
      <c r="G461" s="735"/>
      <c r="H461" s="741"/>
      <c r="I461" s="742"/>
      <c r="J461" s="324"/>
      <c r="K461" s="145"/>
      <c r="L461" s="743"/>
      <c r="M461" s="744"/>
      <c r="N461" s="731"/>
      <c r="O461" s="736"/>
    </row>
    <row r="462" spans="1:15" x14ac:dyDescent="0.25">
      <c r="A462" s="733"/>
      <c r="B462" s="734"/>
      <c r="C462" s="734"/>
      <c r="D462" s="734"/>
      <c r="E462" s="734"/>
      <c r="F462" s="734"/>
      <c r="G462" s="735"/>
      <c r="H462" s="741"/>
      <c r="I462" s="742"/>
      <c r="J462" s="324"/>
      <c r="K462" s="145"/>
      <c r="L462" s="743"/>
      <c r="M462" s="744"/>
      <c r="N462" s="731"/>
      <c r="O462" s="736"/>
    </row>
    <row r="463" spans="1:15" x14ac:dyDescent="0.25">
      <c r="A463" s="733"/>
      <c r="B463" s="734"/>
      <c r="C463" s="734"/>
      <c r="D463" s="734"/>
      <c r="E463" s="734"/>
      <c r="F463" s="734"/>
      <c r="G463" s="735"/>
      <c r="H463" s="741"/>
      <c r="I463" s="742"/>
      <c r="J463" s="324"/>
      <c r="K463" s="145"/>
      <c r="L463" s="743"/>
      <c r="M463" s="744"/>
      <c r="N463" s="731"/>
      <c r="O463" s="736"/>
    </row>
    <row r="464" spans="1:15" x14ac:dyDescent="0.25">
      <c r="A464" s="733"/>
      <c r="B464" s="734"/>
      <c r="C464" s="734"/>
      <c r="D464" s="734"/>
      <c r="E464" s="734"/>
      <c r="F464" s="734"/>
      <c r="G464" s="735"/>
      <c r="H464" s="741"/>
      <c r="I464" s="742"/>
      <c r="J464" s="324"/>
      <c r="K464" s="145"/>
      <c r="L464" s="743"/>
      <c r="M464" s="744"/>
      <c r="N464" s="731"/>
      <c r="O464" s="736"/>
    </row>
    <row r="465" spans="1:18" x14ac:dyDescent="0.25">
      <c r="A465" s="733"/>
      <c r="B465" s="734"/>
      <c r="C465" s="734"/>
      <c r="D465" s="734"/>
      <c r="E465" s="734"/>
      <c r="F465" s="734"/>
      <c r="G465" s="735"/>
      <c r="H465" s="741"/>
      <c r="I465" s="742"/>
      <c r="J465" s="324"/>
      <c r="K465" s="145"/>
      <c r="L465" s="743"/>
      <c r="M465" s="744"/>
      <c r="N465" s="731"/>
      <c r="O465" s="736"/>
    </row>
    <row r="466" spans="1:18" x14ac:dyDescent="0.25">
      <c r="A466" s="733"/>
      <c r="B466" s="734"/>
      <c r="C466" s="734"/>
      <c r="D466" s="734"/>
      <c r="E466" s="734"/>
      <c r="F466" s="734"/>
      <c r="G466" s="735"/>
      <c r="H466" s="741"/>
      <c r="I466" s="742"/>
      <c r="J466" s="324"/>
      <c r="K466" s="145"/>
      <c r="L466" s="743"/>
      <c r="M466" s="744"/>
      <c r="N466" s="731"/>
      <c r="O466" s="736"/>
    </row>
    <row r="467" spans="1:18" x14ac:dyDescent="0.25">
      <c r="A467" s="733"/>
      <c r="B467" s="734"/>
      <c r="C467" s="734"/>
      <c r="D467" s="734"/>
      <c r="E467" s="734"/>
      <c r="F467" s="734"/>
      <c r="G467" s="735"/>
      <c r="H467" s="741"/>
      <c r="I467" s="742"/>
      <c r="J467" s="324"/>
      <c r="K467" s="145"/>
      <c r="L467" s="743"/>
      <c r="M467" s="744"/>
      <c r="N467" s="731"/>
      <c r="O467" s="736"/>
    </row>
    <row r="468" spans="1:18" x14ac:dyDescent="0.25">
      <c r="A468" s="733"/>
      <c r="B468" s="734"/>
      <c r="C468" s="734"/>
      <c r="D468" s="734"/>
      <c r="E468" s="734"/>
      <c r="F468" s="734"/>
      <c r="G468" s="735"/>
      <c r="H468" s="741"/>
      <c r="I468" s="742"/>
      <c r="J468" s="324"/>
      <c r="K468" s="145"/>
      <c r="L468" s="743"/>
      <c r="M468" s="744"/>
      <c r="N468" s="731"/>
      <c r="O468" s="736"/>
    </row>
    <row r="469" spans="1:18" x14ac:dyDescent="0.25">
      <c r="A469" s="733"/>
      <c r="B469" s="734"/>
      <c r="C469" s="734"/>
      <c r="D469" s="734"/>
      <c r="E469" s="734"/>
      <c r="F469" s="734"/>
      <c r="G469" s="735"/>
      <c r="H469" s="741"/>
      <c r="I469" s="742"/>
      <c r="J469" s="324"/>
      <c r="K469" s="145"/>
      <c r="L469" s="743"/>
      <c r="M469" s="744"/>
      <c r="N469" s="731"/>
      <c r="O469" s="736"/>
    </row>
    <row r="470" spans="1:18" x14ac:dyDescent="0.25">
      <c r="A470" s="733"/>
      <c r="B470" s="734"/>
      <c r="C470" s="734"/>
      <c r="D470" s="734"/>
      <c r="E470" s="734"/>
      <c r="F470" s="734"/>
      <c r="G470" s="735"/>
      <c r="H470" s="741"/>
      <c r="I470" s="742"/>
      <c r="J470" s="324"/>
      <c r="K470" s="145"/>
      <c r="L470" s="743"/>
      <c r="M470" s="744"/>
      <c r="N470" s="731"/>
      <c r="O470" s="736"/>
    </row>
    <row r="471" spans="1:18" x14ac:dyDescent="0.25">
      <c r="A471" s="733"/>
      <c r="B471" s="734"/>
      <c r="C471" s="734"/>
      <c r="D471" s="734"/>
      <c r="E471" s="734"/>
      <c r="F471" s="734"/>
      <c r="G471" s="735"/>
      <c r="H471" s="741"/>
      <c r="I471" s="742"/>
      <c r="J471" s="324"/>
      <c r="K471" s="145"/>
      <c r="L471" s="743"/>
      <c r="M471" s="744"/>
      <c r="N471" s="731"/>
      <c r="O471" s="736"/>
    </row>
    <row r="472" spans="1:18" x14ac:dyDescent="0.25">
      <c r="A472" s="733"/>
      <c r="B472" s="734"/>
      <c r="C472" s="734"/>
      <c r="D472" s="734"/>
      <c r="E472" s="734"/>
      <c r="F472" s="734"/>
      <c r="G472" s="735"/>
      <c r="H472" s="741"/>
      <c r="I472" s="742"/>
      <c r="J472" s="324"/>
      <c r="K472" s="145"/>
      <c r="L472" s="743"/>
      <c r="M472" s="744"/>
      <c r="N472" s="731"/>
      <c r="O472" s="736"/>
    </row>
    <row r="473" spans="1:18" x14ac:dyDescent="0.25">
      <c r="A473" s="728" t="s">
        <v>3102</v>
      </c>
      <c r="B473" s="729"/>
      <c r="C473" s="729"/>
      <c r="D473" s="729"/>
      <c r="E473" s="729"/>
      <c r="F473" s="729"/>
      <c r="G473" s="729"/>
      <c r="H473" s="729"/>
      <c r="I473" s="729"/>
      <c r="J473" s="729"/>
      <c r="K473" s="729"/>
      <c r="L473" s="729"/>
      <c r="M473" s="730"/>
      <c r="N473" s="731">
        <f>$N$75</f>
        <v>0</v>
      </c>
      <c r="O473" s="732"/>
    </row>
    <row r="474" spans="1:18" x14ac:dyDescent="0.3">
      <c r="A474" s="737" t="s">
        <v>3446</v>
      </c>
      <c r="B474" s="737"/>
      <c r="C474" s="737"/>
      <c r="D474" s="737"/>
      <c r="E474" s="737"/>
      <c r="F474" s="737"/>
      <c r="G474" s="624"/>
      <c r="H474" s="624"/>
      <c r="I474" s="624"/>
      <c r="J474" s="624"/>
      <c r="K474" s="624"/>
      <c r="L474" s="624"/>
      <c r="M474" s="624"/>
      <c r="N474" s="624"/>
      <c r="O474" s="624"/>
    </row>
    <row r="475" spans="1:18" x14ac:dyDescent="0.3">
      <c r="A475" s="738" t="s">
        <v>3739</v>
      </c>
      <c r="B475" s="739"/>
      <c r="C475" s="739"/>
      <c r="D475" s="739"/>
      <c r="E475" s="739"/>
      <c r="F475" s="739"/>
      <c r="G475" s="739"/>
      <c r="H475" s="739"/>
      <c r="I475" s="739"/>
      <c r="J475" s="739"/>
      <c r="K475" s="739"/>
      <c r="L475" s="739"/>
      <c r="M475" s="740"/>
      <c r="N475" s="738" t="s">
        <v>3740</v>
      </c>
      <c r="O475" s="740"/>
      <c r="R475" s="1">
        <f>IF(AND(A476="",N476=""),0,12)</f>
        <v>0</v>
      </c>
    </row>
    <row r="476" spans="1:18" x14ac:dyDescent="0.25">
      <c r="A476" s="733" t="str">
        <f>IF(OR('521A_entry'!Q323="",'521A_entry'!Q323=0),"",'521A_entry'!Q323)</f>
        <v/>
      </c>
      <c r="B476" s="734"/>
      <c r="C476" s="734"/>
      <c r="D476" s="734"/>
      <c r="E476" s="734"/>
      <c r="F476" s="734"/>
      <c r="G476" s="734"/>
      <c r="H476" s="734"/>
      <c r="I476" s="734"/>
      <c r="J476" s="734"/>
      <c r="K476" s="734"/>
      <c r="L476" s="734"/>
      <c r="M476" s="735"/>
      <c r="N476" s="731" t="str">
        <f>IF(OR('521A_entry'!R323="",'521A_entry'!R323=0),"",'521A_entry'!R323)</f>
        <v/>
      </c>
      <c r="O476" s="736"/>
    </row>
    <row r="477" spans="1:18" x14ac:dyDescent="0.25">
      <c r="A477" s="733" t="str">
        <f>IF(OR('521A_entry'!Q324="",'521A_entry'!Q324=0),"",'521A_entry'!Q324)</f>
        <v/>
      </c>
      <c r="B477" s="734"/>
      <c r="C477" s="734"/>
      <c r="D477" s="734"/>
      <c r="E477" s="734"/>
      <c r="F477" s="734"/>
      <c r="G477" s="734"/>
      <c r="H477" s="734"/>
      <c r="I477" s="734"/>
      <c r="J477" s="734"/>
      <c r="K477" s="734"/>
      <c r="L477" s="734"/>
      <c r="M477" s="735"/>
      <c r="N477" s="731" t="str">
        <f>IF(OR('521A_entry'!R324="",'521A_entry'!R324=0),"",'521A_entry'!R324)</f>
        <v/>
      </c>
      <c r="O477" s="736"/>
    </row>
    <row r="478" spans="1:18" x14ac:dyDescent="0.25">
      <c r="A478" s="733" t="str">
        <f>IF(OR('521A_entry'!Q325="",'521A_entry'!Q325=0),"",'521A_entry'!Q325)</f>
        <v/>
      </c>
      <c r="B478" s="734"/>
      <c r="C478" s="734"/>
      <c r="D478" s="734"/>
      <c r="E478" s="734"/>
      <c r="F478" s="734"/>
      <c r="G478" s="734"/>
      <c r="H478" s="734"/>
      <c r="I478" s="734"/>
      <c r="J478" s="734"/>
      <c r="K478" s="734"/>
      <c r="L478" s="734"/>
      <c r="M478" s="735"/>
      <c r="N478" s="731" t="str">
        <f>IF(OR('521A_entry'!R325="",'521A_entry'!R325=0),"",'521A_entry'!R325)</f>
        <v/>
      </c>
      <c r="O478" s="736"/>
    </row>
    <row r="479" spans="1:18" x14ac:dyDescent="0.25">
      <c r="A479" s="733" t="str">
        <f>IF(OR('521A_entry'!Q326="",'521A_entry'!Q326=0),"",'521A_entry'!Q326)</f>
        <v/>
      </c>
      <c r="B479" s="734"/>
      <c r="C479" s="734"/>
      <c r="D479" s="734"/>
      <c r="E479" s="734"/>
      <c r="F479" s="734"/>
      <c r="G479" s="734"/>
      <c r="H479" s="734"/>
      <c r="I479" s="734"/>
      <c r="J479" s="734"/>
      <c r="K479" s="734"/>
      <c r="L479" s="734"/>
      <c r="M479" s="735"/>
      <c r="N479" s="731" t="str">
        <f>IF(OR('521A_entry'!R326="",'521A_entry'!R326=0),"",'521A_entry'!R326)</f>
        <v/>
      </c>
      <c r="O479" s="736"/>
    </row>
    <row r="480" spans="1:18" x14ac:dyDescent="0.25">
      <c r="A480" s="733" t="str">
        <f>IF(OR('521A_entry'!Q327="",'521A_entry'!Q327=0),"",'521A_entry'!Q327)</f>
        <v/>
      </c>
      <c r="B480" s="734"/>
      <c r="C480" s="734"/>
      <c r="D480" s="734"/>
      <c r="E480" s="734"/>
      <c r="F480" s="734"/>
      <c r="G480" s="734"/>
      <c r="H480" s="734"/>
      <c r="I480" s="734"/>
      <c r="J480" s="734"/>
      <c r="K480" s="734"/>
      <c r="L480" s="734"/>
      <c r="M480" s="735"/>
      <c r="N480" s="731" t="str">
        <f>IF(OR('521A_entry'!R327="",'521A_entry'!R327=0),"",'521A_entry'!R327)</f>
        <v/>
      </c>
      <c r="O480" s="736"/>
    </row>
    <row r="481" spans="1:18" x14ac:dyDescent="0.25">
      <c r="A481" s="733" t="str">
        <f>IF(OR('521A_entry'!Q328="",'521A_entry'!Q328=0),"",'521A_entry'!Q328)</f>
        <v/>
      </c>
      <c r="B481" s="734"/>
      <c r="C481" s="734"/>
      <c r="D481" s="734"/>
      <c r="E481" s="734"/>
      <c r="F481" s="734"/>
      <c r="G481" s="734"/>
      <c r="H481" s="734"/>
      <c r="I481" s="734"/>
      <c r="J481" s="734"/>
      <c r="K481" s="734"/>
      <c r="L481" s="734"/>
      <c r="M481" s="735"/>
      <c r="N481" s="731" t="str">
        <f>IF(OR('521A_entry'!R328="",'521A_entry'!R328=0),"",'521A_entry'!R328)</f>
        <v/>
      </c>
      <c r="O481" s="736"/>
    </row>
    <row r="482" spans="1:18" x14ac:dyDescent="0.25">
      <c r="A482" s="733" t="str">
        <f>IF(OR('521A_entry'!Q329="",'521A_entry'!Q329=0),"",'521A_entry'!Q329)</f>
        <v/>
      </c>
      <c r="B482" s="734"/>
      <c r="C482" s="734"/>
      <c r="D482" s="734"/>
      <c r="E482" s="734"/>
      <c r="F482" s="734"/>
      <c r="G482" s="734"/>
      <c r="H482" s="734"/>
      <c r="I482" s="734"/>
      <c r="J482" s="734"/>
      <c r="K482" s="734"/>
      <c r="L482" s="734"/>
      <c r="M482" s="735"/>
      <c r="N482" s="731" t="str">
        <f>IF(OR('521A_entry'!R329="",'521A_entry'!R329=0),"",'521A_entry'!R329)</f>
        <v/>
      </c>
      <c r="O482" s="736"/>
    </row>
    <row r="483" spans="1:18" x14ac:dyDescent="0.25">
      <c r="A483" s="733" t="str">
        <f>IF(OR('521A_entry'!Q330="",'521A_entry'!Q330=0),"",'521A_entry'!Q330)</f>
        <v/>
      </c>
      <c r="B483" s="734"/>
      <c r="C483" s="734"/>
      <c r="D483" s="734"/>
      <c r="E483" s="734"/>
      <c r="F483" s="734"/>
      <c r="G483" s="734"/>
      <c r="H483" s="734"/>
      <c r="I483" s="734"/>
      <c r="J483" s="734"/>
      <c r="K483" s="734"/>
      <c r="L483" s="734"/>
      <c r="M483" s="735"/>
      <c r="N483" s="731" t="str">
        <f>IF(OR('521A_entry'!R330="",'521A_entry'!R330=0),"",'521A_entry'!R330)</f>
        <v/>
      </c>
      <c r="O483" s="736"/>
    </row>
    <row r="484" spans="1:18" x14ac:dyDescent="0.25">
      <c r="A484" s="728" t="s">
        <v>3103</v>
      </c>
      <c r="B484" s="729"/>
      <c r="C484" s="729"/>
      <c r="D484" s="729"/>
      <c r="E484" s="729"/>
      <c r="F484" s="729"/>
      <c r="G484" s="729"/>
      <c r="H484" s="729"/>
      <c r="I484" s="729"/>
      <c r="J484" s="729"/>
      <c r="K484" s="729"/>
      <c r="L484" s="729"/>
      <c r="M484" s="730"/>
      <c r="N484" s="731">
        <f>$N$86</f>
        <v>0</v>
      </c>
      <c r="O484" s="732"/>
    </row>
    <row r="485" spans="1:18" ht="13.2" customHeight="1" x14ac:dyDescent="0.25">
      <c r="A485" s="759" t="s">
        <v>3773</v>
      </c>
      <c r="B485" s="760"/>
      <c r="C485" s="760"/>
      <c r="D485" s="760"/>
      <c r="E485" s="761"/>
      <c r="F485" s="749" t="s">
        <v>3732</v>
      </c>
      <c r="G485" s="750"/>
      <c r="H485" s="750"/>
      <c r="I485" s="750"/>
      <c r="J485" s="750"/>
      <c r="K485" s="750"/>
      <c r="L485" s="750"/>
      <c r="M485" s="751"/>
      <c r="N485" s="752" t="s">
        <v>3719</v>
      </c>
      <c r="O485" s="753"/>
    </row>
    <row r="486" spans="1:18" x14ac:dyDescent="0.25">
      <c r="A486" s="754" t="str">
        <f>"Page 13 of "&amp;$R$3</f>
        <v>Page 13 of 4</v>
      </c>
      <c r="B486" s="755"/>
      <c r="C486" s="755"/>
      <c r="D486" s="755"/>
      <c r="E486" s="756"/>
      <c r="F486" s="754" t="str">
        <f>IF(K381="","",K381)</f>
        <v/>
      </c>
      <c r="G486" s="755"/>
      <c r="H486" s="755"/>
      <c r="I486" s="755"/>
      <c r="J486" s="755"/>
      <c r="K486" s="755"/>
      <c r="L486" s="755"/>
      <c r="M486" s="756"/>
      <c r="N486" s="757"/>
      <c r="O486" s="758"/>
    </row>
    <row r="487" spans="1:18" ht="13.2" customHeight="1" x14ac:dyDescent="0.3">
      <c r="A487" s="737" t="s">
        <v>3768</v>
      </c>
      <c r="B487" s="737"/>
      <c r="C487" s="737"/>
      <c r="D487" s="737"/>
      <c r="E487" s="737"/>
      <c r="F487" s="737"/>
      <c r="G487" s="624"/>
      <c r="H487" s="624"/>
      <c r="I487" s="624"/>
      <c r="J487" s="624"/>
      <c r="K487" s="624"/>
      <c r="L487" s="624"/>
      <c r="M487" s="624"/>
      <c r="N487" s="624"/>
      <c r="O487" s="624"/>
    </row>
    <row r="488" spans="1:18" x14ac:dyDescent="0.3">
      <c r="A488" s="738" t="s">
        <v>3733</v>
      </c>
      <c r="B488" s="739"/>
      <c r="C488" s="739"/>
      <c r="D488" s="739"/>
      <c r="E488" s="739"/>
      <c r="F488" s="739"/>
      <c r="G488" s="739"/>
      <c r="H488" s="739"/>
      <c r="I488" s="739"/>
      <c r="J488" s="739"/>
      <c r="K488" s="739"/>
      <c r="L488" s="739"/>
      <c r="M488" s="740"/>
      <c r="N488" s="738" t="s">
        <v>3734</v>
      </c>
      <c r="O488" s="740"/>
      <c r="R488" s="1">
        <f>IF(AND(A489="",N489=""),0,13)</f>
        <v>0</v>
      </c>
    </row>
    <row r="489" spans="1:18" x14ac:dyDescent="0.25">
      <c r="A489" s="733" t="str">
        <f>IF(OR('521A_entry'!L303="",'521A_entry'!L303=0),"",'521A_entry'!L303)</f>
        <v/>
      </c>
      <c r="B489" s="734"/>
      <c r="C489" s="734"/>
      <c r="D489" s="734"/>
      <c r="E489" s="734"/>
      <c r="F489" s="734"/>
      <c r="G489" s="734"/>
      <c r="H489" s="734"/>
      <c r="I489" s="734"/>
      <c r="J489" s="734"/>
      <c r="K489" s="734"/>
      <c r="L489" s="734"/>
      <c r="M489" s="735"/>
      <c r="N489" s="731" t="str">
        <f>IF(OR('521A_entry'!M303="",'521A_entry'!M303=0),"",'521A_entry'!M303)</f>
        <v/>
      </c>
      <c r="O489" s="736"/>
    </row>
    <row r="490" spans="1:18" x14ac:dyDescent="0.25">
      <c r="A490" s="733" t="str">
        <f>IF(OR('521A_entry'!L304="",'521A_entry'!L304=0),"",'521A_entry'!L304)</f>
        <v/>
      </c>
      <c r="B490" s="734"/>
      <c r="C490" s="734"/>
      <c r="D490" s="734"/>
      <c r="E490" s="734"/>
      <c r="F490" s="734"/>
      <c r="G490" s="734"/>
      <c r="H490" s="734"/>
      <c r="I490" s="734"/>
      <c r="J490" s="734"/>
      <c r="K490" s="734"/>
      <c r="L490" s="734"/>
      <c r="M490" s="735"/>
      <c r="N490" s="731" t="str">
        <f>IF(OR('521A_entry'!M304="",'521A_entry'!M304=0),"",'521A_entry'!M304)</f>
        <v/>
      </c>
      <c r="O490" s="736"/>
    </row>
    <row r="491" spans="1:18" x14ac:dyDescent="0.25">
      <c r="A491" s="733" t="str">
        <f>IF(OR('521A_entry'!L305="",'521A_entry'!L305=0),"",'521A_entry'!L305)</f>
        <v/>
      </c>
      <c r="B491" s="734"/>
      <c r="C491" s="734"/>
      <c r="D491" s="734"/>
      <c r="E491" s="734"/>
      <c r="F491" s="734"/>
      <c r="G491" s="734"/>
      <c r="H491" s="734"/>
      <c r="I491" s="734"/>
      <c r="J491" s="734"/>
      <c r="K491" s="734"/>
      <c r="L491" s="734"/>
      <c r="M491" s="735"/>
      <c r="N491" s="731" t="str">
        <f>IF(OR('521A_entry'!M305="",'521A_entry'!M305=0),"",'521A_entry'!M305)</f>
        <v/>
      </c>
      <c r="O491" s="736"/>
    </row>
    <row r="492" spans="1:18" x14ac:dyDescent="0.25">
      <c r="A492" s="733" t="str">
        <f>IF(OR('521A_entry'!L306="",'521A_entry'!L306=0),"",'521A_entry'!L306)</f>
        <v/>
      </c>
      <c r="B492" s="734"/>
      <c r="C492" s="734"/>
      <c r="D492" s="734"/>
      <c r="E492" s="734"/>
      <c r="F492" s="734"/>
      <c r="G492" s="734"/>
      <c r="H492" s="734"/>
      <c r="I492" s="734"/>
      <c r="J492" s="734"/>
      <c r="K492" s="734"/>
      <c r="L492" s="734"/>
      <c r="M492" s="735"/>
      <c r="N492" s="731" t="str">
        <f>IF(OR('521A_entry'!M306="",'521A_entry'!M306=0),"",'521A_entry'!M306)</f>
        <v/>
      </c>
      <c r="O492" s="736"/>
    </row>
    <row r="493" spans="1:18" x14ac:dyDescent="0.25">
      <c r="A493" s="733" t="str">
        <f>IF(OR('521A_entry'!L307="",'521A_entry'!L307=0),"",'521A_entry'!L307)</f>
        <v/>
      </c>
      <c r="B493" s="734"/>
      <c r="C493" s="734"/>
      <c r="D493" s="734"/>
      <c r="E493" s="734"/>
      <c r="F493" s="734"/>
      <c r="G493" s="734"/>
      <c r="H493" s="734"/>
      <c r="I493" s="734"/>
      <c r="J493" s="734"/>
      <c r="K493" s="734"/>
      <c r="L493" s="734"/>
      <c r="M493" s="735"/>
      <c r="N493" s="731" t="str">
        <f>IF(OR('521A_entry'!M307="",'521A_entry'!M307=0),"",'521A_entry'!M307)</f>
        <v/>
      </c>
      <c r="O493" s="736"/>
    </row>
    <row r="494" spans="1:18" x14ac:dyDescent="0.25">
      <c r="A494" s="745" t="s">
        <v>3735</v>
      </c>
      <c r="B494" s="729"/>
      <c r="C494" s="729"/>
      <c r="D494" s="729"/>
      <c r="E494" s="729"/>
      <c r="F494" s="729"/>
      <c r="G494" s="729"/>
      <c r="H494" s="729"/>
      <c r="I494" s="729"/>
      <c r="J494" s="729"/>
      <c r="K494" s="729"/>
      <c r="L494" s="729"/>
      <c r="M494" s="730"/>
      <c r="N494" s="731">
        <f>$N$49</f>
        <v>0</v>
      </c>
      <c r="O494" s="732"/>
    </row>
    <row r="495" spans="1:18" x14ac:dyDescent="0.3">
      <c r="A495" s="737" t="s">
        <v>3757</v>
      </c>
      <c r="B495" s="737"/>
      <c r="C495" s="737"/>
      <c r="D495" s="737"/>
      <c r="E495" s="737"/>
      <c r="F495" s="737"/>
      <c r="G495" s="624"/>
      <c r="H495" s="624"/>
      <c r="I495" s="624"/>
      <c r="J495" s="624"/>
      <c r="K495" s="624"/>
      <c r="L495" s="624"/>
      <c r="M495" s="624"/>
      <c r="N495" s="624"/>
      <c r="O495" s="624"/>
    </row>
    <row r="496" spans="1:18" ht="30" x14ac:dyDescent="0.3">
      <c r="A496" s="738" t="s">
        <v>3736</v>
      </c>
      <c r="B496" s="746"/>
      <c r="C496" s="746"/>
      <c r="D496" s="746"/>
      <c r="E496" s="746"/>
      <c r="F496" s="746"/>
      <c r="G496" s="730"/>
      <c r="H496" s="747" t="s">
        <v>3099</v>
      </c>
      <c r="I496" s="748"/>
      <c r="J496" s="326" t="s">
        <v>3737</v>
      </c>
      <c r="K496" s="35" t="s">
        <v>3100</v>
      </c>
      <c r="L496" s="728" t="s">
        <v>3101</v>
      </c>
      <c r="M496" s="730"/>
      <c r="N496" s="738" t="s">
        <v>3738</v>
      </c>
      <c r="O496" s="730"/>
    </row>
    <row r="497" spans="1:15" x14ac:dyDescent="0.25">
      <c r="A497" s="733"/>
      <c r="B497" s="734"/>
      <c r="C497" s="734"/>
      <c r="D497" s="734"/>
      <c r="E497" s="734"/>
      <c r="F497" s="734"/>
      <c r="G497" s="735"/>
      <c r="H497" s="741"/>
      <c r="I497" s="742"/>
      <c r="J497" s="324"/>
      <c r="K497" s="145"/>
      <c r="L497" s="743"/>
      <c r="M497" s="744"/>
      <c r="N497" s="731"/>
      <c r="O497" s="736"/>
    </row>
    <row r="498" spans="1:15" x14ac:dyDescent="0.25">
      <c r="A498" s="733"/>
      <c r="B498" s="734"/>
      <c r="C498" s="734"/>
      <c r="D498" s="734"/>
      <c r="E498" s="734"/>
      <c r="F498" s="734"/>
      <c r="G498" s="735"/>
      <c r="H498" s="741"/>
      <c r="I498" s="742"/>
      <c r="J498" s="324"/>
      <c r="K498" s="145"/>
      <c r="L498" s="743"/>
      <c r="M498" s="744"/>
      <c r="N498" s="731"/>
      <c r="O498" s="736"/>
    </row>
    <row r="499" spans="1:15" x14ac:dyDescent="0.25">
      <c r="A499" s="733"/>
      <c r="B499" s="734"/>
      <c r="C499" s="734"/>
      <c r="D499" s="734"/>
      <c r="E499" s="734"/>
      <c r="F499" s="734"/>
      <c r="G499" s="735"/>
      <c r="H499" s="741"/>
      <c r="I499" s="742"/>
      <c r="J499" s="324"/>
      <c r="K499" s="145"/>
      <c r="L499" s="743"/>
      <c r="M499" s="744"/>
      <c r="N499" s="731"/>
      <c r="O499" s="736"/>
    </row>
    <row r="500" spans="1:15" x14ac:dyDescent="0.25">
      <c r="A500" s="733"/>
      <c r="B500" s="734"/>
      <c r="C500" s="734"/>
      <c r="D500" s="734"/>
      <c r="E500" s="734"/>
      <c r="F500" s="734"/>
      <c r="G500" s="735"/>
      <c r="H500" s="741"/>
      <c r="I500" s="742"/>
      <c r="J500" s="324"/>
      <c r="K500" s="145"/>
      <c r="L500" s="743"/>
      <c r="M500" s="744"/>
      <c r="N500" s="731"/>
      <c r="O500" s="736"/>
    </row>
    <row r="501" spans="1:15" x14ac:dyDescent="0.25">
      <c r="A501" s="733"/>
      <c r="B501" s="734"/>
      <c r="C501" s="734"/>
      <c r="D501" s="734"/>
      <c r="E501" s="734"/>
      <c r="F501" s="734"/>
      <c r="G501" s="735"/>
      <c r="H501" s="741"/>
      <c r="I501" s="742"/>
      <c r="J501" s="324"/>
      <c r="K501" s="145"/>
      <c r="L501" s="743"/>
      <c r="M501" s="744"/>
      <c r="N501" s="731"/>
      <c r="O501" s="736"/>
    </row>
    <row r="502" spans="1:15" x14ac:dyDescent="0.25">
      <c r="A502" s="733"/>
      <c r="B502" s="734"/>
      <c r="C502" s="734"/>
      <c r="D502" s="734"/>
      <c r="E502" s="734"/>
      <c r="F502" s="734"/>
      <c r="G502" s="735"/>
      <c r="H502" s="741"/>
      <c r="I502" s="742"/>
      <c r="J502" s="324"/>
      <c r="K502" s="145"/>
      <c r="L502" s="743"/>
      <c r="M502" s="744"/>
      <c r="N502" s="731"/>
      <c r="O502" s="736"/>
    </row>
    <row r="503" spans="1:15" x14ac:dyDescent="0.25">
      <c r="A503" s="733"/>
      <c r="B503" s="734"/>
      <c r="C503" s="734"/>
      <c r="D503" s="734"/>
      <c r="E503" s="734"/>
      <c r="F503" s="734"/>
      <c r="G503" s="735"/>
      <c r="H503" s="741"/>
      <c r="I503" s="742"/>
      <c r="J503" s="324"/>
      <c r="K503" s="145"/>
      <c r="L503" s="743"/>
      <c r="M503" s="744"/>
      <c r="N503" s="731"/>
      <c r="O503" s="736"/>
    </row>
    <row r="504" spans="1:15" x14ac:dyDescent="0.25">
      <c r="A504" s="733"/>
      <c r="B504" s="734"/>
      <c r="C504" s="734"/>
      <c r="D504" s="734"/>
      <c r="E504" s="734"/>
      <c r="F504" s="734"/>
      <c r="G504" s="735"/>
      <c r="H504" s="741"/>
      <c r="I504" s="742"/>
      <c r="J504" s="324"/>
      <c r="K504" s="145"/>
      <c r="L504" s="743"/>
      <c r="M504" s="744"/>
      <c r="N504" s="731"/>
      <c r="O504" s="736"/>
    </row>
    <row r="505" spans="1:15" x14ac:dyDescent="0.25">
      <c r="A505" s="733"/>
      <c r="B505" s="734"/>
      <c r="C505" s="734"/>
      <c r="D505" s="734"/>
      <c r="E505" s="734"/>
      <c r="F505" s="734"/>
      <c r="G505" s="735"/>
      <c r="H505" s="741"/>
      <c r="I505" s="742"/>
      <c r="J505" s="324"/>
      <c r="K505" s="145"/>
      <c r="L505" s="743"/>
      <c r="M505" s="744"/>
      <c r="N505" s="731"/>
      <c r="O505" s="736"/>
    </row>
    <row r="506" spans="1:15" x14ac:dyDescent="0.25">
      <c r="A506" s="733"/>
      <c r="B506" s="734"/>
      <c r="C506" s="734"/>
      <c r="D506" s="734"/>
      <c r="E506" s="734"/>
      <c r="F506" s="734"/>
      <c r="G506" s="735"/>
      <c r="H506" s="741"/>
      <c r="I506" s="742"/>
      <c r="J506" s="324"/>
      <c r="K506" s="145"/>
      <c r="L506" s="743"/>
      <c r="M506" s="744"/>
      <c r="N506" s="731"/>
      <c r="O506" s="736"/>
    </row>
    <row r="507" spans="1:15" x14ac:dyDescent="0.25">
      <c r="A507" s="733"/>
      <c r="B507" s="734"/>
      <c r="C507" s="734"/>
      <c r="D507" s="734"/>
      <c r="E507" s="734"/>
      <c r="F507" s="734"/>
      <c r="G507" s="735"/>
      <c r="H507" s="741"/>
      <c r="I507" s="742"/>
      <c r="J507" s="324"/>
      <c r="K507" s="145"/>
      <c r="L507" s="743"/>
      <c r="M507" s="744"/>
      <c r="N507" s="731"/>
      <c r="O507" s="736"/>
    </row>
    <row r="508" spans="1:15" x14ac:dyDescent="0.25">
      <c r="A508" s="733"/>
      <c r="B508" s="734"/>
      <c r="C508" s="734"/>
      <c r="D508" s="734"/>
      <c r="E508" s="734"/>
      <c r="F508" s="734"/>
      <c r="G508" s="735"/>
      <c r="H508" s="741"/>
      <c r="I508" s="742"/>
      <c r="J508" s="324"/>
      <c r="K508" s="145"/>
      <c r="L508" s="743"/>
      <c r="M508" s="744"/>
      <c r="N508" s="731"/>
      <c r="O508" s="736"/>
    </row>
    <row r="509" spans="1:15" x14ac:dyDescent="0.25">
      <c r="A509" s="733"/>
      <c r="B509" s="734"/>
      <c r="C509" s="734"/>
      <c r="D509" s="734"/>
      <c r="E509" s="734"/>
      <c r="F509" s="734"/>
      <c r="G509" s="735"/>
      <c r="H509" s="741"/>
      <c r="I509" s="742"/>
      <c r="J509" s="324"/>
      <c r="K509" s="145"/>
      <c r="L509" s="743"/>
      <c r="M509" s="744"/>
      <c r="N509" s="731"/>
      <c r="O509" s="736"/>
    </row>
    <row r="510" spans="1:15" x14ac:dyDescent="0.25">
      <c r="A510" s="733"/>
      <c r="B510" s="734"/>
      <c r="C510" s="734"/>
      <c r="D510" s="734"/>
      <c r="E510" s="734"/>
      <c r="F510" s="734"/>
      <c r="G510" s="735"/>
      <c r="H510" s="741"/>
      <c r="I510" s="742"/>
      <c r="J510" s="324"/>
      <c r="K510" s="145"/>
      <c r="L510" s="743"/>
      <c r="M510" s="744"/>
      <c r="N510" s="731"/>
      <c r="O510" s="736"/>
    </row>
    <row r="511" spans="1:15" x14ac:dyDescent="0.25">
      <c r="A511" s="733"/>
      <c r="B511" s="734"/>
      <c r="C511" s="734"/>
      <c r="D511" s="734"/>
      <c r="E511" s="734"/>
      <c r="F511" s="734"/>
      <c r="G511" s="735"/>
      <c r="H511" s="741"/>
      <c r="I511" s="742"/>
      <c r="J511" s="324"/>
      <c r="K511" s="145"/>
      <c r="L511" s="743"/>
      <c r="M511" s="744"/>
      <c r="N511" s="731"/>
      <c r="O511" s="736"/>
    </row>
    <row r="512" spans="1:15" x14ac:dyDescent="0.25">
      <c r="A512" s="733"/>
      <c r="B512" s="734"/>
      <c r="C512" s="734"/>
      <c r="D512" s="734"/>
      <c r="E512" s="734"/>
      <c r="F512" s="734"/>
      <c r="G512" s="735"/>
      <c r="H512" s="741"/>
      <c r="I512" s="742"/>
      <c r="J512" s="324"/>
      <c r="K512" s="145"/>
      <c r="L512" s="743"/>
      <c r="M512" s="744"/>
      <c r="N512" s="731"/>
      <c r="O512" s="736"/>
    </row>
    <row r="513" spans="1:18" x14ac:dyDescent="0.25">
      <c r="A513" s="733"/>
      <c r="B513" s="734"/>
      <c r="C513" s="734"/>
      <c r="D513" s="734"/>
      <c r="E513" s="734"/>
      <c r="F513" s="734"/>
      <c r="G513" s="735"/>
      <c r="H513" s="741"/>
      <c r="I513" s="742"/>
      <c r="J513" s="324"/>
      <c r="K513" s="145"/>
      <c r="L513" s="743"/>
      <c r="M513" s="744"/>
      <c r="N513" s="731"/>
      <c r="O513" s="736"/>
    </row>
    <row r="514" spans="1:18" x14ac:dyDescent="0.25">
      <c r="A514" s="733"/>
      <c r="B514" s="734"/>
      <c r="C514" s="734"/>
      <c r="D514" s="734"/>
      <c r="E514" s="734"/>
      <c r="F514" s="734"/>
      <c r="G514" s="735"/>
      <c r="H514" s="741"/>
      <c r="I514" s="742"/>
      <c r="J514" s="324"/>
      <c r="K514" s="145"/>
      <c r="L514" s="743"/>
      <c r="M514" s="744"/>
      <c r="N514" s="731"/>
      <c r="O514" s="736"/>
    </row>
    <row r="515" spans="1:18" x14ac:dyDescent="0.25">
      <c r="A515" s="733"/>
      <c r="B515" s="734"/>
      <c r="C515" s="734"/>
      <c r="D515" s="734"/>
      <c r="E515" s="734"/>
      <c r="F515" s="734"/>
      <c r="G515" s="735"/>
      <c r="H515" s="741"/>
      <c r="I515" s="742"/>
      <c r="J515" s="324"/>
      <c r="K515" s="145"/>
      <c r="L515" s="743"/>
      <c r="M515" s="744"/>
      <c r="N515" s="731"/>
      <c r="O515" s="736"/>
    </row>
    <row r="516" spans="1:18" x14ac:dyDescent="0.25">
      <c r="A516" s="733"/>
      <c r="B516" s="734"/>
      <c r="C516" s="734"/>
      <c r="D516" s="734"/>
      <c r="E516" s="734"/>
      <c r="F516" s="734"/>
      <c r="G516" s="735"/>
      <c r="H516" s="741"/>
      <c r="I516" s="742"/>
      <c r="J516" s="324"/>
      <c r="K516" s="145"/>
      <c r="L516" s="743"/>
      <c r="M516" s="744"/>
      <c r="N516" s="731"/>
      <c r="O516" s="736"/>
    </row>
    <row r="517" spans="1:18" x14ac:dyDescent="0.25">
      <c r="A517" s="733"/>
      <c r="B517" s="734"/>
      <c r="C517" s="734"/>
      <c r="D517" s="734"/>
      <c r="E517" s="734"/>
      <c r="F517" s="734"/>
      <c r="G517" s="735"/>
      <c r="H517" s="741"/>
      <c r="I517" s="742"/>
      <c r="J517" s="324"/>
      <c r="K517" s="145"/>
      <c r="L517" s="743"/>
      <c r="M517" s="744"/>
      <c r="N517" s="731"/>
      <c r="O517" s="736"/>
    </row>
    <row r="518" spans="1:18" x14ac:dyDescent="0.25">
      <c r="A518" s="733"/>
      <c r="B518" s="734"/>
      <c r="C518" s="734"/>
      <c r="D518" s="734"/>
      <c r="E518" s="734"/>
      <c r="F518" s="734"/>
      <c r="G518" s="735"/>
      <c r="H518" s="741"/>
      <c r="I518" s="742"/>
      <c r="J518" s="324"/>
      <c r="K518" s="145"/>
      <c r="L518" s="743"/>
      <c r="M518" s="744"/>
      <c r="N518" s="731"/>
      <c r="O518" s="736"/>
    </row>
    <row r="519" spans="1:18" x14ac:dyDescent="0.25">
      <c r="A519" s="733"/>
      <c r="B519" s="734"/>
      <c r="C519" s="734"/>
      <c r="D519" s="734"/>
      <c r="E519" s="734"/>
      <c r="F519" s="734"/>
      <c r="G519" s="735"/>
      <c r="H519" s="741"/>
      <c r="I519" s="742"/>
      <c r="J519" s="324"/>
      <c r="K519" s="145"/>
      <c r="L519" s="743"/>
      <c r="M519" s="744"/>
      <c r="N519" s="731"/>
      <c r="O519" s="736"/>
    </row>
    <row r="520" spans="1:18" x14ac:dyDescent="0.25">
      <c r="A520" s="728" t="s">
        <v>3102</v>
      </c>
      <c r="B520" s="729"/>
      <c r="C520" s="729"/>
      <c r="D520" s="729"/>
      <c r="E520" s="729"/>
      <c r="F520" s="729"/>
      <c r="G520" s="729"/>
      <c r="H520" s="729"/>
      <c r="I520" s="729"/>
      <c r="J520" s="729"/>
      <c r="K520" s="729"/>
      <c r="L520" s="729"/>
      <c r="M520" s="730"/>
      <c r="N520" s="731">
        <f>$N$75</f>
        <v>0</v>
      </c>
      <c r="O520" s="732"/>
    </row>
    <row r="521" spans="1:18" x14ac:dyDescent="0.3">
      <c r="A521" s="737" t="s">
        <v>3758</v>
      </c>
      <c r="B521" s="737"/>
      <c r="C521" s="737"/>
      <c r="D521" s="737"/>
      <c r="E521" s="737"/>
      <c r="F521" s="737"/>
      <c r="G521" s="624"/>
      <c r="H521" s="624"/>
      <c r="I521" s="624"/>
      <c r="J521" s="624"/>
      <c r="K521" s="624"/>
      <c r="L521" s="624"/>
      <c r="M521" s="624"/>
      <c r="N521" s="624"/>
      <c r="O521" s="624"/>
    </row>
    <row r="522" spans="1:18" x14ac:dyDescent="0.3">
      <c r="A522" s="738" t="s">
        <v>3739</v>
      </c>
      <c r="B522" s="739"/>
      <c r="C522" s="739"/>
      <c r="D522" s="739"/>
      <c r="E522" s="739"/>
      <c r="F522" s="739"/>
      <c r="G522" s="739"/>
      <c r="H522" s="739"/>
      <c r="I522" s="739"/>
      <c r="J522" s="739"/>
      <c r="K522" s="739"/>
      <c r="L522" s="739"/>
      <c r="M522" s="740"/>
      <c r="N522" s="738" t="s">
        <v>3740</v>
      </c>
      <c r="O522" s="740"/>
      <c r="R522" s="1">
        <f>IF(AND(A523="",N523=""),0,13)</f>
        <v>0</v>
      </c>
    </row>
    <row r="523" spans="1:18" x14ac:dyDescent="0.25">
      <c r="A523" s="733" t="str">
        <f>IF(OR('521A_entry'!Q331="",'521A_entry'!Q331=0),"",'521A_entry'!Q331)</f>
        <v/>
      </c>
      <c r="B523" s="734"/>
      <c r="C523" s="734"/>
      <c r="D523" s="734"/>
      <c r="E523" s="734"/>
      <c r="F523" s="734"/>
      <c r="G523" s="734"/>
      <c r="H523" s="734"/>
      <c r="I523" s="734"/>
      <c r="J523" s="734"/>
      <c r="K523" s="734"/>
      <c r="L523" s="734"/>
      <c r="M523" s="735"/>
      <c r="N523" s="731" t="str">
        <f>IF(OR('521A_entry'!R331="",'521A_entry'!R331=0),"",'521A_entry'!R331)</f>
        <v/>
      </c>
      <c r="O523" s="736"/>
    </row>
    <row r="524" spans="1:18" x14ac:dyDescent="0.25">
      <c r="A524" s="733" t="str">
        <f>IF(OR('521A_entry'!Q332="",'521A_entry'!Q332=0),"",'521A_entry'!Q332)</f>
        <v/>
      </c>
      <c r="B524" s="734"/>
      <c r="C524" s="734"/>
      <c r="D524" s="734"/>
      <c r="E524" s="734"/>
      <c r="F524" s="734"/>
      <c r="G524" s="734"/>
      <c r="H524" s="734"/>
      <c r="I524" s="734"/>
      <c r="J524" s="734"/>
      <c r="K524" s="734"/>
      <c r="L524" s="734"/>
      <c r="M524" s="735"/>
      <c r="N524" s="731" t="str">
        <f>IF(OR('521A_entry'!R332="",'521A_entry'!R332=0),"",'521A_entry'!R332)</f>
        <v/>
      </c>
      <c r="O524" s="736"/>
    </row>
    <row r="525" spans="1:18" x14ac:dyDescent="0.25">
      <c r="A525" s="733" t="str">
        <f>IF(OR('521A_entry'!Q333="",'521A_entry'!Q333=0),"",'521A_entry'!Q333)</f>
        <v/>
      </c>
      <c r="B525" s="734"/>
      <c r="C525" s="734"/>
      <c r="D525" s="734"/>
      <c r="E525" s="734"/>
      <c r="F525" s="734"/>
      <c r="G525" s="734"/>
      <c r="H525" s="734"/>
      <c r="I525" s="734"/>
      <c r="J525" s="734"/>
      <c r="K525" s="734"/>
      <c r="L525" s="734"/>
      <c r="M525" s="735"/>
      <c r="N525" s="731" t="str">
        <f>IF(OR('521A_entry'!R333="",'521A_entry'!R333=0),"",'521A_entry'!R333)</f>
        <v/>
      </c>
      <c r="O525" s="736"/>
    </row>
    <row r="526" spans="1:18" x14ac:dyDescent="0.25">
      <c r="A526" s="733" t="str">
        <f>IF(OR('521A_entry'!Q334="",'521A_entry'!Q334=0),"",'521A_entry'!Q334)</f>
        <v/>
      </c>
      <c r="B526" s="734"/>
      <c r="C526" s="734"/>
      <c r="D526" s="734"/>
      <c r="E526" s="734"/>
      <c r="F526" s="734"/>
      <c r="G526" s="734"/>
      <c r="H526" s="734"/>
      <c r="I526" s="734"/>
      <c r="J526" s="734"/>
      <c r="K526" s="734"/>
      <c r="L526" s="734"/>
      <c r="M526" s="735"/>
      <c r="N526" s="731" t="str">
        <f>IF(OR('521A_entry'!R334="",'521A_entry'!R334=0),"",'521A_entry'!R334)</f>
        <v/>
      </c>
      <c r="O526" s="736"/>
    </row>
    <row r="527" spans="1:18" x14ac:dyDescent="0.25">
      <c r="A527" s="733" t="str">
        <f>IF(OR('521A_entry'!Q335="",'521A_entry'!Q335=0),"",'521A_entry'!Q335)</f>
        <v/>
      </c>
      <c r="B527" s="734"/>
      <c r="C527" s="734"/>
      <c r="D527" s="734"/>
      <c r="E527" s="734"/>
      <c r="F527" s="734"/>
      <c r="G527" s="734"/>
      <c r="H527" s="734"/>
      <c r="I527" s="734"/>
      <c r="J527" s="734"/>
      <c r="K527" s="734"/>
      <c r="L527" s="734"/>
      <c r="M527" s="735"/>
      <c r="N527" s="731" t="str">
        <f>IF(OR('521A_entry'!R335="",'521A_entry'!R335=0),"",'521A_entry'!R335)</f>
        <v/>
      </c>
      <c r="O527" s="736"/>
    </row>
    <row r="528" spans="1:18" x14ac:dyDescent="0.25">
      <c r="A528" s="733" t="str">
        <f>IF(OR('521A_entry'!Q336="",'521A_entry'!Q336=0),"",'521A_entry'!Q336)</f>
        <v/>
      </c>
      <c r="B528" s="734"/>
      <c r="C528" s="734"/>
      <c r="D528" s="734"/>
      <c r="E528" s="734"/>
      <c r="F528" s="734"/>
      <c r="G528" s="734"/>
      <c r="H528" s="734"/>
      <c r="I528" s="734"/>
      <c r="J528" s="734"/>
      <c r="K528" s="734"/>
      <c r="L528" s="734"/>
      <c r="M528" s="735"/>
      <c r="N528" s="731" t="str">
        <f>IF(OR('521A_entry'!R336="",'521A_entry'!R336=0),"",'521A_entry'!R336)</f>
        <v/>
      </c>
      <c r="O528" s="736"/>
    </row>
    <row r="529" spans="1:18" x14ac:dyDescent="0.25">
      <c r="A529" s="733" t="str">
        <f>IF(OR('521A_entry'!Q337="",'521A_entry'!Q337=0),"",'521A_entry'!Q337)</f>
        <v/>
      </c>
      <c r="B529" s="734"/>
      <c r="C529" s="734"/>
      <c r="D529" s="734"/>
      <c r="E529" s="734"/>
      <c r="F529" s="734"/>
      <c r="G529" s="734"/>
      <c r="H529" s="734"/>
      <c r="I529" s="734"/>
      <c r="J529" s="734"/>
      <c r="K529" s="734"/>
      <c r="L529" s="734"/>
      <c r="M529" s="735"/>
      <c r="N529" s="731" t="str">
        <f>IF(OR('521A_entry'!R337="",'521A_entry'!R337=0),"",'521A_entry'!R337)</f>
        <v/>
      </c>
      <c r="O529" s="736"/>
    </row>
    <row r="530" spans="1:18" x14ac:dyDescent="0.25">
      <c r="A530" s="733" t="str">
        <f>IF(OR('521A_entry'!Q338="",'521A_entry'!Q338=0),"",'521A_entry'!Q338)</f>
        <v/>
      </c>
      <c r="B530" s="734"/>
      <c r="C530" s="734"/>
      <c r="D530" s="734"/>
      <c r="E530" s="734"/>
      <c r="F530" s="734"/>
      <c r="G530" s="734"/>
      <c r="H530" s="734"/>
      <c r="I530" s="734"/>
      <c r="J530" s="734"/>
      <c r="K530" s="734"/>
      <c r="L530" s="734"/>
      <c r="M530" s="735"/>
      <c r="N530" s="731" t="str">
        <f>IF(OR('521A_entry'!R338="",'521A_entry'!R338=0),"",'521A_entry'!R338)</f>
        <v/>
      </c>
      <c r="O530" s="736"/>
    </row>
    <row r="531" spans="1:18" x14ac:dyDescent="0.25">
      <c r="A531" s="728" t="s">
        <v>3103</v>
      </c>
      <c r="B531" s="729"/>
      <c r="C531" s="729"/>
      <c r="D531" s="729"/>
      <c r="E531" s="729"/>
      <c r="F531" s="729"/>
      <c r="G531" s="729"/>
      <c r="H531" s="729"/>
      <c r="I531" s="729"/>
      <c r="J531" s="729"/>
      <c r="K531" s="729"/>
      <c r="L531" s="729"/>
      <c r="M531" s="730"/>
      <c r="N531" s="731">
        <f>$N$86</f>
        <v>0</v>
      </c>
      <c r="O531" s="732"/>
    </row>
    <row r="532" spans="1:18" ht="13.2" customHeight="1" x14ac:dyDescent="0.25">
      <c r="A532" s="759" t="s">
        <v>3773</v>
      </c>
      <c r="B532" s="760"/>
      <c r="C532" s="760"/>
      <c r="D532" s="760"/>
      <c r="E532" s="761"/>
      <c r="F532" s="749" t="s">
        <v>3732</v>
      </c>
      <c r="G532" s="750"/>
      <c r="H532" s="750"/>
      <c r="I532" s="750"/>
      <c r="J532" s="750"/>
      <c r="K532" s="750"/>
      <c r="L532" s="750"/>
      <c r="M532" s="751"/>
      <c r="N532" s="752" t="s">
        <v>3719</v>
      </c>
      <c r="O532" s="753"/>
    </row>
    <row r="533" spans="1:18" x14ac:dyDescent="0.25">
      <c r="A533" s="754" t="str">
        <f>"Page 14 of "&amp;$R$3</f>
        <v>Page 14 of 4</v>
      </c>
      <c r="B533" s="755"/>
      <c r="C533" s="755"/>
      <c r="D533" s="755"/>
      <c r="E533" s="756"/>
      <c r="F533" s="754" t="str">
        <f>IF(K428="","",K428)</f>
        <v/>
      </c>
      <c r="G533" s="755"/>
      <c r="H533" s="755"/>
      <c r="I533" s="755"/>
      <c r="J533" s="755"/>
      <c r="K533" s="755"/>
      <c r="L533" s="755"/>
      <c r="M533" s="756"/>
      <c r="N533" s="757"/>
      <c r="O533" s="758"/>
    </row>
    <row r="534" spans="1:18" ht="13.2" customHeight="1" x14ac:dyDescent="0.3">
      <c r="A534" s="737" t="s">
        <v>3768</v>
      </c>
      <c r="B534" s="737"/>
      <c r="C534" s="737"/>
      <c r="D534" s="737"/>
      <c r="E534" s="737"/>
      <c r="F534" s="737"/>
      <c r="G534" s="624"/>
      <c r="H534" s="624"/>
      <c r="I534" s="624"/>
      <c r="J534" s="624"/>
      <c r="K534" s="624"/>
      <c r="L534" s="624"/>
      <c r="M534" s="624"/>
      <c r="N534" s="624"/>
      <c r="O534" s="624"/>
    </row>
    <row r="535" spans="1:18" ht="13.2" customHeight="1" x14ac:dyDescent="0.3">
      <c r="A535" s="738" t="s">
        <v>3733</v>
      </c>
      <c r="B535" s="739"/>
      <c r="C535" s="739"/>
      <c r="D535" s="739"/>
      <c r="E535" s="739"/>
      <c r="F535" s="739"/>
      <c r="G535" s="739"/>
      <c r="H535" s="739"/>
      <c r="I535" s="739"/>
      <c r="J535" s="739"/>
      <c r="K535" s="739"/>
      <c r="L535" s="739"/>
      <c r="M535" s="740"/>
      <c r="N535" s="738" t="s">
        <v>3734</v>
      </c>
      <c r="O535" s="740"/>
      <c r="R535" s="1">
        <f>IF(AND(A536="",N536=""),0,14)</f>
        <v>0</v>
      </c>
    </row>
    <row r="536" spans="1:18" ht="13.2" customHeight="1" x14ac:dyDescent="0.25">
      <c r="A536" s="733" t="str">
        <f>IF(OR('521A_entry'!L308="",'521A_entry'!L308=0),"",'521A_entry'!L308)</f>
        <v/>
      </c>
      <c r="B536" s="734"/>
      <c r="C536" s="734"/>
      <c r="D536" s="734"/>
      <c r="E536" s="734"/>
      <c r="F536" s="734"/>
      <c r="G536" s="734"/>
      <c r="H536" s="734"/>
      <c r="I536" s="734"/>
      <c r="J536" s="734"/>
      <c r="K536" s="734"/>
      <c r="L536" s="734"/>
      <c r="M536" s="735"/>
      <c r="N536" s="731" t="str">
        <f>IF(OR('521A_entry'!M308="",'521A_entry'!M308=0),"",'521A_entry'!M308)</f>
        <v/>
      </c>
      <c r="O536" s="736"/>
    </row>
    <row r="537" spans="1:18" ht="13.2" customHeight="1" x14ac:dyDescent="0.25">
      <c r="A537" s="733" t="str">
        <f>IF(OR('521A_entry'!L309="",'521A_entry'!L309=0),"",'521A_entry'!L309)</f>
        <v/>
      </c>
      <c r="B537" s="734"/>
      <c r="C537" s="734"/>
      <c r="D537" s="734"/>
      <c r="E537" s="734"/>
      <c r="F537" s="734"/>
      <c r="G537" s="734"/>
      <c r="H537" s="734"/>
      <c r="I537" s="734"/>
      <c r="J537" s="734"/>
      <c r="K537" s="734"/>
      <c r="L537" s="734"/>
      <c r="M537" s="735"/>
      <c r="N537" s="731" t="str">
        <f>IF(OR('521A_entry'!M309="",'521A_entry'!M309=0),"",'521A_entry'!M309)</f>
        <v/>
      </c>
      <c r="O537" s="736"/>
    </row>
    <row r="538" spans="1:18" ht="13.2" customHeight="1" x14ac:dyDescent="0.25">
      <c r="A538" s="733" t="str">
        <f>IF(OR('521A_entry'!L310="",'521A_entry'!L310=0),"",'521A_entry'!L310)</f>
        <v/>
      </c>
      <c r="B538" s="734"/>
      <c r="C538" s="734"/>
      <c r="D538" s="734"/>
      <c r="E538" s="734"/>
      <c r="F538" s="734"/>
      <c r="G538" s="734"/>
      <c r="H538" s="734"/>
      <c r="I538" s="734"/>
      <c r="J538" s="734"/>
      <c r="K538" s="734"/>
      <c r="L538" s="734"/>
      <c r="M538" s="735"/>
      <c r="N538" s="731" t="str">
        <f>IF(OR('521A_entry'!M310="",'521A_entry'!M310=0),"",'521A_entry'!M310)</f>
        <v/>
      </c>
      <c r="O538" s="736"/>
    </row>
    <row r="539" spans="1:18" ht="13.2" customHeight="1" x14ac:dyDescent="0.25">
      <c r="A539" s="733" t="str">
        <f>IF(OR('521A_entry'!L311="",'521A_entry'!L311=0),"",'521A_entry'!L311)</f>
        <v/>
      </c>
      <c r="B539" s="734"/>
      <c r="C539" s="734"/>
      <c r="D539" s="734"/>
      <c r="E539" s="734"/>
      <c r="F539" s="734"/>
      <c r="G539" s="734"/>
      <c r="H539" s="734"/>
      <c r="I539" s="734"/>
      <c r="J539" s="734"/>
      <c r="K539" s="734"/>
      <c r="L539" s="734"/>
      <c r="M539" s="735"/>
      <c r="N539" s="731" t="str">
        <f>IF(OR('521A_entry'!M311="",'521A_entry'!M311=0),"",'521A_entry'!M311)</f>
        <v/>
      </c>
      <c r="O539" s="736"/>
    </row>
    <row r="540" spans="1:18" x14ac:dyDescent="0.25">
      <c r="A540" s="733" t="str">
        <f>IF(OR('521A_entry'!L312="",'521A_entry'!L312=0),"",'521A_entry'!L312)</f>
        <v/>
      </c>
      <c r="B540" s="734"/>
      <c r="C540" s="734"/>
      <c r="D540" s="734"/>
      <c r="E540" s="734"/>
      <c r="F540" s="734"/>
      <c r="G540" s="734"/>
      <c r="H540" s="734"/>
      <c r="I540" s="734"/>
      <c r="J540" s="734"/>
      <c r="K540" s="734"/>
      <c r="L540" s="734"/>
      <c r="M540" s="735"/>
      <c r="N540" s="731" t="str">
        <f>IF(OR('521A_entry'!M312="",'521A_entry'!M312=0),"",'521A_entry'!M312)</f>
        <v/>
      </c>
      <c r="O540" s="736"/>
    </row>
    <row r="541" spans="1:18" x14ac:dyDescent="0.25">
      <c r="A541" s="745" t="s">
        <v>3735</v>
      </c>
      <c r="B541" s="729"/>
      <c r="C541" s="729"/>
      <c r="D541" s="729"/>
      <c r="E541" s="729"/>
      <c r="F541" s="729"/>
      <c r="G541" s="729"/>
      <c r="H541" s="729"/>
      <c r="I541" s="729"/>
      <c r="J541" s="729"/>
      <c r="K541" s="729"/>
      <c r="L541" s="729"/>
      <c r="M541" s="730"/>
      <c r="N541" s="731">
        <f>$N$49</f>
        <v>0</v>
      </c>
      <c r="O541" s="732"/>
    </row>
    <row r="542" spans="1:18" x14ac:dyDescent="0.3">
      <c r="A542" s="737" t="s">
        <v>3757</v>
      </c>
      <c r="B542" s="737"/>
      <c r="C542" s="737"/>
      <c r="D542" s="737"/>
      <c r="E542" s="737"/>
      <c r="F542" s="737"/>
      <c r="G542" s="624"/>
      <c r="H542" s="624"/>
      <c r="I542" s="624"/>
      <c r="J542" s="624"/>
      <c r="K542" s="624"/>
      <c r="L542" s="624"/>
      <c r="M542" s="624"/>
      <c r="N542" s="624"/>
      <c r="O542" s="624"/>
    </row>
    <row r="543" spans="1:18" ht="30" x14ac:dyDescent="0.3">
      <c r="A543" s="738" t="s">
        <v>3736</v>
      </c>
      <c r="B543" s="746"/>
      <c r="C543" s="746"/>
      <c r="D543" s="746"/>
      <c r="E543" s="746"/>
      <c r="F543" s="746"/>
      <c r="G543" s="730"/>
      <c r="H543" s="747" t="s">
        <v>3099</v>
      </c>
      <c r="I543" s="748"/>
      <c r="J543" s="326" t="s">
        <v>3737</v>
      </c>
      <c r="K543" s="35" t="s">
        <v>3100</v>
      </c>
      <c r="L543" s="728" t="s">
        <v>3101</v>
      </c>
      <c r="M543" s="730"/>
      <c r="N543" s="738" t="s">
        <v>3738</v>
      </c>
      <c r="O543" s="730"/>
    </row>
    <row r="544" spans="1:18" x14ac:dyDescent="0.25">
      <c r="A544" s="733"/>
      <c r="B544" s="734"/>
      <c r="C544" s="734"/>
      <c r="D544" s="734"/>
      <c r="E544" s="734"/>
      <c r="F544" s="734"/>
      <c r="G544" s="735"/>
      <c r="H544" s="741"/>
      <c r="I544" s="742"/>
      <c r="J544" s="324"/>
      <c r="K544" s="145"/>
      <c r="L544" s="743"/>
      <c r="M544" s="744"/>
      <c r="N544" s="731"/>
      <c r="O544" s="736"/>
    </row>
    <row r="545" spans="1:15" x14ac:dyDescent="0.25">
      <c r="A545" s="733"/>
      <c r="B545" s="734"/>
      <c r="C545" s="734"/>
      <c r="D545" s="734"/>
      <c r="E545" s="734"/>
      <c r="F545" s="734"/>
      <c r="G545" s="735"/>
      <c r="H545" s="741"/>
      <c r="I545" s="742"/>
      <c r="J545" s="324"/>
      <c r="K545" s="145"/>
      <c r="L545" s="743"/>
      <c r="M545" s="744"/>
      <c r="N545" s="731"/>
      <c r="O545" s="736"/>
    </row>
    <row r="546" spans="1:15" x14ac:dyDescent="0.25">
      <c r="A546" s="733"/>
      <c r="B546" s="734"/>
      <c r="C546" s="734"/>
      <c r="D546" s="734"/>
      <c r="E546" s="734"/>
      <c r="F546" s="734"/>
      <c r="G546" s="735"/>
      <c r="H546" s="741"/>
      <c r="I546" s="742"/>
      <c r="J546" s="324"/>
      <c r="K546" s="145"/>
      <c r="L546" s="743"/>
      <c r="M546" s="744"/>
      <c r="N546" s="731"/>
      <c r="O546" s="736"/>
    </row>
    <row r="547" spans="1:15" x14ac:dyDescent="0.25">
      <c r="A547" s="733"/>
      <c r="B547" s="734"/>
      <c r="C547" s="734"/>
      <c r="D547" s="734"/>
      <c r="E547" s="734"/>
      <c r="F547" s="734"/>
      <c r="G547" s="735"/>
      <c r="H547" s="741"/>
      <c r="I547" s="742"/>
      <c r="J547" s="324"/>
      <c r="K547" s="145"/>
      <c r="L547" s="743"/>
      <c r="M547" s="744"/>
      <c r="N547" s="731"/>
      <c r="O547" s="736"/>
    </row>
    <row r="548" spans="1:15" x14ac:dyDescent="0.25">
      <c r="A548" s="733"/>
      <c r="B548" s="734"/>
      <c r="C548" s="734"/>
      <c r="D548" s="734"/>
      <c r="E548" s="734"/>
      <c r="F548" s="734"/>
      <c r="G548" s="735"/>
      <c r="H548" s="741"/>
      <c r="I548" s="742"/>
      <c r="J548" s="324"/>
      <c r="K548" s="145"/>
      <c r="L548" s="743"/>
      <c r="M548" s="744"/>
      <c r="N548" s="731"/>
      <c r="O548" s="736"/>
    </row>
    <row r="549" spans="1:15" x14ac:dyDescent="0.25">
      <c r="A549" s="733"/>
      <c r="B549" s="734"/>
      <c r="C549" s="734"/>
      <c r="D549" s="734"/>
      <c r="E549" s="734"/>
      <c r="F549" s="734"/>
      <c r="G549" s="735"/>
      <c r="H549" s="741"/>
      <c r="I549" s="742"/>
      <c r="J549" s="324"/>
      <c r="K549" s="145"/>
      <c r="L549" s="743"/>
      <c r="M549" s="744"/>
      <c r="N549" s="731"/>
      <c r="O549" s="736"/>
    </row>
    <row r="550" spans="1:15" x14ac:dyDescent="0.25">
      <c r="A550" s="733"/>
      <c r="B550" s="734"/>
      <c r="C550" s="734"/>
      <c r="D550" s="734"/>
      <c r="E550" s="734"/>
      <c r="F550" s="734"/>
      <c r="G550" s="735"/>
      <c r="H550" s="741"/>
      <c r="I550" s="742"/>
      <c r="J550" s="324"/>
      <c r="K550" s="145"/>
      <c r="L550" s="743"/>
      <c r="M550" s="744"/>
      <c r="N550" s="731"/>
      <c r="O550" s="736"/>
    </row>
    <row r="551" spans="1:15" x14ac:dyDescent="0.25">
      <c r="A551" s="733"/>
      <c r="B551" s="734"/>
      <c r="C551" s="734"/>
      <c r="D551" s="734"/>
      <c r="E551" s="734"/>
      <c r="F551" s="734"/>
      <c r="G551" s="735"/>
      <c r="H551" s="741"/>
      <c r="I551" s="742"/>
      <c r="J551" s="324"/>
      <c r="K551" s="145"/>
      <c r="L551" s="743"/>
      <c r="M551" s="744"/>
      <c r="N551" s="731"/>
      <c r="O551" s="736"/>
    </row>
    <row r="552" spans="1:15" x14ac:dyDescent="0.25">
      <c r="A552" s="733"/>
      <c r="B552" s="734"/>
      <c r="C552" s="734"/>
      <c r="D552" s="734"/>
      <c r="E552" s="734"/>
      <c r="F552" s="734"/>
      <c r="G552" s="735"/>
      <c r="H552" s="741"/>
      <c r="I552" s="742"/>
      <c r="J552" s="324"/>
      <c r="K552" s="145"/>
      <c r="L552" s="743"/>
      <c r="M552" s="744"/>
      <c r="N552" s="731"/>
      <c r="O552" s="736"/>
    </row>
    <row r="553" spans="1:15" x14ac:dyDescent="0.25">
      <c r="A553" s="733"/>
      <c r="B553" s="734"/>
      <c r="C553" s="734"/>
      <c r="D553" s="734"/>
      <c r="E553" s="734"/>
      <c r="F553" s="734"/>
      <c r="G553" s="735"/>
      <c r="H553" s="741"/>
      <c r="I553" s="742"/>
      <c r="J553" s="324"/>
      <c r="K553" s="145"/>
      <c r="L553" s="743"/>
      <c r="M553" s="744"/>
      <c r="N553" s="731"/>
      <c r="O553" s="736"/>
    </row>
    <row r="554" spans="1:15" x14ac:dyDescent="0.25">
      <c r="A554" s="733"/>
      <c r="B554" s="734"/>
      <c r="C554" s="734"/>
      <c r="D554" s="734"/>
      <c r="E554" s="734"/>
      <c r="F554" s="734"/>
      <c r="G554" s="735"/>
      <c r="H554" s="741"/>
      <c r="I554" s="742"/>
      <c r="J554" s="324"/>
      <c r="K554" s="145"/>
      <c r="L554" s="743"/>
      <c r="M554" s="744"/>
      <c r="N554" s="731"/>
      <c r="O554" s="736"/>
    </row>
    <row r="555" spans="1:15" x14ac:dyDescent="0.25">
      <c r="A555" s="733"/>
      <c r="B555" s="734"/>
      <c r="C555" s="734"/>
      <c r="D555" s="734"/>
      <c r="E555" s="734"/>
      <c r="F555" s="734"/>
      <c r="G555" s="735"/>
      <c r="H555" s="741"/>
      <c r="I555" s="742"/>
      <c r="J555" s="324"/>
      <c r="K555" s="145"/>
      <c r="L555" s="743"/>
      <c r="M555" s="744"/>
      <c r="N555" s="731"/>
      <c r="O555" s="736"/>
    </row>
    <row r="556" spans="1:15" x14ac:dyDescent="0.25">
      <c r="A556" s="733"/>
      <c r="B556" s="734"/>
      <c r="C556" s="734"/>
      <c r="D556" s="734"/>
      <c r="E556" s="734"/>
      <c r="F556" s="734"/>
      <c r="G556" s="735"/>
      <c r="H556" s="741"/>
      <c r="I556" s="742"/>
      <c r="J556" s="324"/>
      <c r="K556" s="145"/>
      <c r="L556" s="743"/>
      <c r="M556" s="744"/>
      <c r="N556" s="731"/>
      <c r="O556" s="736"/>
    </row>
    <row r="557" spans="1:15" x14ac:dyDescent="0.25">
      <c r="A557" s="733"/>
      <c r="B557" s="734"/>
      <c r="C557" s="734"/>
      <c r="D557" s="734"/>
      <c r="E557" s="734"/>
      <c r="F557" s="734"/>
      <c r="G557" s="735"/>
      <c r="H557" s="741"/>
      <c r="I557" s="742"/>
      <c r="J557" s="324"/>
      <c r="K557" s="145"/>
      <c r="L557" s="743"/>
      <c r="M557" s="744"/>
      <c r="N557" s="731"/>
      <c r="O557" s="736"/>
    </row>
    <row r="558" spans="1:15" x14ac:dyDescent="0.25">
      <c r="A558" s="733"/>
      <c r="B558" s="734"/>
      <c r="C558" s="734"/>
      <c r="D558" s="734"/>
      <c r="E558" s="734"/>
      <c r="F558" s="734"/>
      <c r="G558" s="735"/>
      <c r="H558" s="741"/>
      <c r="I558" s="742"/>
      <c r="J558" s="324"/>
      <c r="K558" s="145"/>
      <c r="L558" s="743"/>
      <c r="M558" s="744"/>
      <c r="N558" s="731"/>
      <c r="O558" s="736"/>
    </row>
    <row r="559" spans="1:15" x14ac:dyDescent="0.25">
      <c r="A559" s="733"/>
      <c r="B559" s="734"/>
      <c r="C559" s="734"/>
      <c r="D559" s="734"/>
      <c r="E559" s="734"/>
      <c r="F559" s="734"/>
      <c r="G559" s="735"/>
      <c r="H559" s="741"/>
      <c r="I559" s="742"/>
      <c r="J559" s="324"/>
      <c r="K559" s="145"/>
      <c r="L559" s="743"/>
      <c r="M559" s="744"/>
      <c r="N559" s="731"/>
      <c r="O559" s="736"/>
    </row>
    <row r="560" spans="1:15" x14ac:dyDescent="0.25">
      <c r="A560" s="733"/>
      <c r="B560" s="734"/>
      <c r="C560" s="734"/>
      <c r="D560" s="734"/>
      <c r="E560" s="734"/>
      <c r="F560" s="734"/>
      <c r="G560" s="735"/>
      <c r="H560" s="741"/>
      <c r="I560" s="742"/>
      <c r="J560" s="324"/>
      <c r="K560" s="145"/>
      <c r="L560" s="743"/>
      <c r="M560" s="744"/>
      <c r="N560" s="731"/>
      <c r="O560" s="736"/>
    </row>
    <row r="561" spans="1:18" x14ac:dyDescent="0.25">
      <c r="A561" s="733"/>
      <c r="B561" s="734"/>
      <c r="C561" s="734"/>
      <c r="D561" s="734"/>
      <c r="E561" s="734"/>
      <c r="F561" s="734"/>
      <c r="G561" s="735"/>
      <c r="H561" s="741"/>
      <c r="I561" s="742"/>
      <c r="J561" s="324"/>
      <c r="K561" s="145"/>
      <c r="L561" s="743"/>
      <c r="M561" s="744"/>
      <c r="N561" s="731"/>
      <c r="O561" s="736"/>
    </row>
    <row r="562" spans="1:18" x14ac:dyDescent="0.25">
      <c r="A562" s="733"/>
      <c r="B562" s="734"/>
      <c r="C562" s="734"/>
      <c r="D562" s="734"/>
      <c r="E562" s="734"/>
      <c r="F562" s="734"/>
      <c r="G562" s="735"/>
      <c r="H562" s="741"/>
      <c r="I562" s="742"/>
      <c r="J562" s="324"/>
      <c r="K562" s="145"/>
      <c r="L562" s="743"/>
      <c r="M562" s="744"/>
      <c r="N562" s="731"/>
      <c r="O562" s="736"/>
    </row>
    <row r="563" spans="1:18" x14ac:dyDescent="0.25">
      <c r="A563" s="733"/>
      <c r="B563" s="734"/>
      <c r="C563" s="734"/>
      <c r="D563" s="734"/>
      <c r="E563" s="734"/>
      <c r="F563" s="734"/>
      <c r="G563" s="735"/>
      <c r="H563" s="741"/>
      <c r="I563" s="742"/>
      <c r="J563" s="324"/>
      <c r="K563" s="145"/>
      <c r="L563" s="743"/>
      <c r="M563" s="744"/>
      <c r="N563" s="731"/>
      <c r="O563" s="736"/>
    </row>
    <row r="564" spans="1:18" x14ac:dyDescent="0.25">
      <c r="A564" s="733"/>
      <c r="B564" s="734"/>
      <c r="C564" s="734"/>
      <c r="D564" s="734"/>
      <c r="E564" s="734"/>
      <c r="F564" s="734"/>
      <c r="G564" s="735"/>
      <c r="H564" s="741"/>
      <c r="I564" s="742"/>
      <c r="J564" s="324"/>
      <c r="K564" s="145"/>
      <c r="L564" s="743"/>
      <c r="M564" s="744"/>
      <c r="N564" s="731"/>
      <c r="O564" s="736"/>
    </row>
    <row r="565" spans="1:18" x14ac:dyDescent="0.25">
      <c r="A565" s="733"/>
      <c r="B565" s="734"/>
      <c r="C565" s="734"/>
      <c r="D565" s="734"/>
      <c r="E565" s="734"/>
      <c r="F565" s="734"/>
      <c r="G565" s="735"/>
      <c r="H565" s="741"/>
      <c r="I565" s="742"/>
      <c r="J565" s="324"/>
      <c r="K565" s="145"/>
      <c r="L565" s="743"/>
      <c r="M565" s="744"/>
      <c r="N565" s="731"/>
      <c r="O565" s="736"/>
    </row>
    <row r="566" spans="1:18" x14ac:dyDescent="0.25">
      <c r="A566" s="733"/>
      <c r="B566" s="734"/>
      <c r="C566" s="734"/>
      <c r="D566" s="734"/>
      <c r="E566" s="734"/>
      <c r="F566" s="734"/>
      <c r="G566" s="735"/>
      <c r="H566" s="741"/>
      <c r="I566" s="742"/>
      <c r="J566" s="324"/>
      <c r="K566" s="145"/>
      <c r="L566" s="743"/>
      <c r="M566" s="744"/>
      <c r="N566" s="731"/>
      <c r="O566" s="736"/>
    </row>
    <row r="567" spans="1:18" x14ac:dyDescent="0.25">
      <c r="A567" s="728" t="s">
        <v>3102</v>
      </c>
      <c r="B567" s="729"/>
      <c r="C567" s="729"/>
      <c r="D567" s="729"/>
      <c r="E567" s="729"/>
      <c r="F567" s="729"/>
      <c r="G567" s="729"/>
      <c r="H567" s="729"/>
      <c r="I567" s="729"/>
      <c r="J567" s="729"/>
      <c r="K567" s="729"/>
      <c r="L567" s="729"/>
      <c r="M567" s="730"/>
      <c r="N567" s="731">
        <f>$N$75</f>
        <v>0</v>
      </c>
      <c r="O567" s="732"/>
    </row>
    <row r="568" spans="1:18" x14ac:dyDescent="0.3">
      <c r="A568" s="737" t="s">
        <v>3758</v>
      </c>
      <c r="B568" s="737"/>
      <c r="C568" s="737"/>
      <c r="D568" s="737"/>
      <c r="E568" s="737"/>
      <c r="F568" s="737"/>
      <c r="G568" s="624"/>
      <c r="H568" s="624"/>
      <c r="I568" s="624"/>
      <c r="J568" s="624"/>
      <c r="K568" s="624"/>
      <c r="L568" s="624"/>
      <c r="M568" s="624"/>
      <c r="N568" s="624"/>
      <c r="O568" s="624"/>
    </row>
    <row r="569" spans="1:18" x14ac:dyDescent="0.3">
      <c r="A569" s="738" t="s">
        <v>3739</v>
      </c>
      <c r="B569" s="739"/>
      <c r="C569" s="739"/>
      <c r="D569" s="739"/>
      <c r="E569" s="739"/>
      <c r="F569" s="739"/>
      <c r="G569" s="739"/>
      <c r="H569" s="739"/>
      <c r="I569" s="739"/>
      <c r="J569" s="739"/>
      <c r="K569" s="739"/>
      <c r="L569" s="739"/>
      <c r="M569" s="740"/>
      <c r="N569" s="738" t="s">
        <v>3740</v>
      </c>
      <c r="O569" s="740"/>
      <c r="R569" s="1">
        <f>IF(AND(A570="",N570=""),0,14)</f>
        <v>0</v>
      </c>
    </row>
    <row r="570" spans="1:18" x14ac:dyDescent="0.25">
      <c r="A570" s="733" t="str">
        <f>IF(OR('521A_entry'!Q339="",'521A_entry'!Q339=0),"",'521A_entry'!Q339)</f>
        <v/>
      </c>
      <c r="B570" s="734"/>
      <c r="C570" s="734"/>
      <c r="D570" s="734"/>
      <c r="E570" s="734"/>
      <c r="F570" s="734"/>
      <c r="G570" s="734"/>
      <c r="H570" s="734"/>
      <c r="I570" s="734"/>
      <c r="J570" s="734"/>
      <c r="K570" s="734"/>
      <c r="L570" s="734"/>
      <c r="M570" s="735"/>
      <c r="N570" s="731" t="str">
        <f>IF(OR('521A_entry'!R339="",'521A_entry'!R339=0),"",'521A_entry'!R339)</f>
        <v/>
      </c>
      <c r="O570" s="736"/>
    </row>
    <row r="571" spans="1:18" x14ac:dyDescent="0.25">
      <c r="A571" s="733" t="str">
        <f>IF(OR('521A_entry'!Q340="",'521A_entry'!Q340=0),"",'521A_entry'!Q340)</f>
        <v/>
      </c>
      <c r="B571" s="734"/>
      <c r="C571" s="734"/>
      <c r="D571" s="734"/>
      <c r="E571" s="734"/>
      <c r="F571" s="734"/>
      <c r="G571" s="734"/>
      <c r="H571" s="734"/>
      <c r="I571" s="734"/>
      <c r="J571" s="734"/>
      <c r="K571" s="734"/>
      <c r="L571" s="734"/>
      <c r="M571" s="735"/>
      <c r="N571" s="731" t="str">
        <f>IF(OR('521A_entry'!R340="",'521A_entry'!R340=0),"",'521A_entry'!R340)</f>
        <v/>
      </c>
      <c r="O571" s="736"/>
    </row>
    <row r="572" spans="1:18" x14ac:dyDescent="0.25">
      <c r="A572" s="733" t="str">
        <f>IF(OR('521A_entry'!Q341="",'521A_entry'!Q341=0),"",'521A_entry'!Q341)</f>
        <v/>
      </c>
      <c r="B572" s="734"/>
      <c r="C572" s="734"/>
      <c r="D572" s="734"/>
      <c r="E572" s="734"/>
      <c r="F572" s="734"/>
      <c r="G572" s="734"/>
      <c r="H572" s="734"/>
      <c r="I572" s="734"/>
      <c r="J572" s="734"/>
      <c r="K572" s="734"/>
      <c r="L572" s="734"/>
      <c r="M572" s="735"/>
      <c r="N572" s="731" t="str">
        <f>IF(OR('521A_entry'!R341="",'521A_entry'!R341=0),"",'521A_entry'!R341)</f>
        <v/>
      </c>
      <c r="O572" s="736"/>
    </row>
    <row r="573" spans="1:18" x14ac:dyDescent="0.25">
      <c r="A573" s="733" t="str">
        <f>IF(OR('521A_entry'!Q342="",'521A_entry'!Q342=0),"",'521A_entry'!Q342)</f>
        <v/>
      </c>
      <c r="B573" s="734"/>
      <c r="C573" s="734"/>
      <c r="D573" s="734"/>
      <c r="E573" s="734"/>
      <c r="F573" s="734"/>
      <c r="G573" s="734"/>
      <c r="H573" s="734"/>
      <c r="I573" s="734"/>
      <c r="J573" s="734"/>
      <c r="K573" s="734"/>
      <c r="L573" s="734"/>
      <c r="M573" s="735"/>
      <c r="N573" s="731" t="str">
        <f>IF(OR('521A_entry'!R342="",'521A_entry'!R342=0),"",'521A_entry'!R342)</f>
        <v/>
      </c>
      <c r="O573" s="736"/>
    </row>
    <row r="574" spans="1:18" x14ac:dyDescent="0.25">
      <c r="A574" s="733" t="str">
        <f>IF(OR('521A_entry'!Q343="",'521A_entry'!Q343=0),"",'521A_entry'!Q343)</f>
        <v/>
      </c>
      <c r="B574" s="734"/>
      <c r="C574" s="734"/>
      <c r="D574" s="734"/>
      <c r="E574" s="734"/>
      <c r="F574" s="734"/>
      <c r="G574" s="734"/>
      <c r="H574" s="734"/>
      <c r="I574" s="734"/>
      <c r="J574" s="734"/>
      <c r="K574" s="734"/>
      <c r="L574" s="734"/>
      <c r="M574" s="735"/>
      <c r="N574" s="731" t="str">
        <f>IF(OR('521A_entry'!R343="",'521A_entry'!R343=0),"",'521A_entry'!R343)</f>
        <v/>
      </c>
      <c r="O574" s="736"/>
    </row>
    <row r="575" spans="1:18" x14ac:dyDescent="0.25">
      <c r="A575" s="733" t="str">
        <f>IF(OR('521A_entry'!Q344="",'521A_entry'!Q344=0),"",'521A_entry'!Q344)</f>
        <v/>
      </c>
      <c r="B575" s="734"/>
      <c r="C575" s="734"/>
      <c r="D575" s="734"/>
      <c r="E575" s="734"/>
      <c r="F575" s="734"/>
      <c r="G575" s="734"/>
      <c r="H575" s="734"/>
      <c r="I575" s="734"/>
      <c r="J575" s="734"/>
      <c r="K575" s="734"/>
      <c r="L575" s="734"/>
      <c r="M575" s="735"/>
      <c r="N575" s="731" t="str">
        <f>IF(OR('521A_entry'!R344="",'521A_entry'!R344=0),"",'521A_entry'!R344)</f>
        <v/>
      </c>
      <c r="O575" s="736"/>
    </row>
    <row r="576" spans="1:18" x14ac:dyDescent="0.25">
      <c r="A576" s="733" t="str">
        <f>IF(OR('521A_entry'!Q345="",'521A_entry'!Q345=0),"",'521A_entry'!Q345)</f>
        <v/>
      </c>
      <c r="B576" s="734"/>
      <c r="C576" s="734"/>
      <c r="D576" s="734"/>
      <c r="E576" s="734"/>
      <c r="F576" s="734"/>
      <c r="G576" s="734"/>
      <c r="H576" s="734"/>
      <c r="I576" s="734"/>
      <c r="J576" s="734"/>
      <c r="K576" s="734"/>
      <c r="L576" s="734"/>
      <c r="M576" s="735"/>
      <c r="N576" s="731" t="str">
        <f>IF(OR('521A_entry'!R345="",'521A_entry'!R345=0),"",'521A_entry'!R345)</f>
        <v/>
      </c>
      <c r="O576" s="736"/>
    </row>
    <row r="577" spans="1:18" x14ac:dyDescent="0.25">
      <c r="A577" s="733" t="str">
        <f>IF(OR('521A_entry'!Q346="",'521A_entry'!Q346=0),"",'521A_entry'!Q346)</f>
        <v/>
      </c>
      <c r="B577" s="734"/>
      <c r="C577" s="734"/>
      <c r="D577" s="734"/>
      <c r="E577" s="734"/>
      <c r="F577" s="734"/>
      <c r="G577" s="734"/>
      <c r="H577" s="734"/>
      <c r="I577" s="734"/>
      <c r="J577" s="734"/>
      <c r="K577" s="734"/>
      <c r="L577" s="734"/>
      <c r="M577" s="735"/>
      <c r="N577" s="731" t="str">
        <f>IF(OR('521A_entry'!R346="",'521A_entry'!R346=0),"",'521A_entry'!R346)</f>
        <v/>
      </c>
      <c r="O577" s="736"/>
    </row>
    <row r="578" spans="1:18" x14ac:dyDescent="0.25">
      <c r="A578" s="728" t="s">
        <v>3103</v>
      </c>
      <c r="B578" s="729"/>
      <c r="C578" s="729"/>
      <c r="D578" s="729"/>
      <c r="E578" s="729"/>
      <c r="F578" s="729"/>
      <c r="G578" s="729"/>
      <c r="H578" s="729"/>
      <c r="I578" s="729"/>
      <c r="J578" s="729"/>
      <c r="K578" s="729"/>
      <c r="L578" s="729"/>
      <c r="M578" s="730"/>
      <c r="N578" s="731">
        <f>$N$86</f>
        <v>0</v>
      </c>
      <c r="O578" s="732"/>
    </row>
    <row r="579" spans="1:18" ht="13.2" customHeight="1" x14ac:dyDescent="0.25">
      <c r="A579" s="759" t="s">
        <v>3773</v>
      </c>
      <c r="B579" s="760"/>
      <c r="C579" s="760"/>
      <c r="D579" s="760"/>
      <c r="E579" s="761"/>
      <c r="F579" s="749" t="s">
        <v>3732</v>
      </c>
      <c r="G579" s="750"/>
      <c r="H579" s="750"/>
      <c r="I579" s="750"/>
      <c r="J579" s="750"/>
      <c r="K579" s="750"/>
      <c r="L579" s="750"/>
      <c r="M579" s="751"/>
      <c r="N579" s="752" t="s">
        <v>3719</v>
      </c>
      <c r="O579" s="753"/>
    </row>
    <row r="580" spans="1:18" x14ac:dyDescent="0.25">
      <c r="A580" s="754" t="str">
        <f>"Page 15 of "&amp;$R$3</f>
        <v>Page 15 of 4</v>
      </c>
      <c r="B580" s="755"/>
      <c r="C580" s="755"/>
      <c r="D580" s="755"/>
      <c r="E580" s="756"/>
      <c r="F580" s="754" t="str">
        <f>IF(K475="","",K475)</f>
        <v/>
      </c>
      <c r="G580" s="755"/>
      <c r="H580" s="755"/>
      <c r="I580" s="755"/>
      <c r="J580" s="755"/>
      <c r="K580" s="755"/>
      <c r="L580" s="755"/>
      <c r="M580" s="756"/>
      <c r="N580" s="757"/>
      <c r="O580" s="758"/>
    </row>
    <row r="581" spans="1:18" ht="13.2" customHeight="1" x14ac:dyDescent="0.3">
      <c r="A581" s="737" t="s">
        <v>3768</v>
      </c>
      <c r="B581" s="737"/>
      <c r="C581" s="737"/>
      <c r="D581" s="737"/>
      <c r="E581" s="737"/>
      <c r="F581" s="737"/>
      <c r="G581" s="624"/>
      <c r="H581" s="624"/>
      <c r="I581" s="624"/>
      <c r="J581" s="624"/>
      <c r="K581" s="624"/>
      <c r="L581" s="624"/>
      <c r="M581" s="624"/>
      <c r="N581" s="624"/>
      <c r="O581" s="624"/>
    </row>
    <row r="582" spans="1:18" x14ac:dyDescent="0.3">
      <c r="A582" s="738" t="s">
        <v>3733</v>
      </c>
      <c r="B582" s="739"/>
      <c r="C582" s="739"/>
      <c r="D582" s="739"/>
      <c r="E582" s="739"/>
      <c r="F582" s="739"/>
      <c r="G582" s="739"/>
      <c r="H582" s="739"/>
      <c r="I582" s="739"/>
      <c r="J582" s="739"/>
      <c r="K582" s="739"/>
      <c r="L582" s="739"/>
      <c r="M582" s="740"/>
      <c r="N582" s="738" t="s">
        <v>3734</v>
      </c>
      <c r="O582" s="740"/>
      <c r="R582" s="1">
        <f>IF(AND(A583="",N583=""),0,15)</f>
        <v>0</v>
      </c>
    </row>
    <row r="583" spans="1:18" x14ac:dyDescent="0.25">
      <c r="A583" s="762" t="str">
        <f>IF(OR('521A_entry'!L313="",'521A_entry'!L313=0),"",'521A_entry'!L313)</f>
        <v/>
      </c>
      <c r="B583" s="763"/>
      <c r="C583" s="763"/>
      <c r="D583" s="763"/>
      <c r="E583" s="763"/>
      <c r="F583" s="763"/>
      <c r="G583" s="763"/>
      <c r="H583" s="763"/>
      <c r="I583" s="763"/>
      <c r="J583" s="763"/>
      <c r="K583" s="763"/>
      <c r="L583" s="763"/>
      <c r="M583" s="764"/>
      <c r="N583" s="765" t="str">
        <f>IF(OR('521A_entry'!M313="",'521A_entry'!M313=0),"",'521A_entry'!M313)</f>
        <v/>
      </c>
      <c r="O583" s="766"/>
    </row>
    <row r="584" spans="1:18" x14ac:dyDescent="0.25">
      <c r="A584" s="762" t="str">
        <f>IF(OR('521A_entry'!L314="",'521A_entry'!L314=0),"",'521A_entry'!L314)</f>
        <v/>
      </c>
      <c r="B584" s="763"/>
      <c r="C584" s="763"/>
      <c r="D584" s="763"/>
      <c r="E584" s="763"/>
      <c r="F584" s="763"/>
      <c r="G584" s="763"/>
      <c r="H584" s="763"/>
      <c r="I584" s="763"/>
      <c r="J584" s="763"/>
      <c r="K584" s="763"/>
      <c r="L584" s="763"/>
      <c r="M584" s="764"/>
      <c r="N584" s="765" t="str">
        <f>IF(OR('521A_entry'!M314="",'521A_entry'!M314=0),"",'521A_entry'!M314)</f>
        <v/>
      </c>
      <c r="O584" s="766"/>
    </row>
    <row r="585" spans="1:18" x14ac:dyDescent="0.25">
      <c r="A585" s="762" t="str">
        <f>IF(OR('521A_entry'!L315="",'521A_entry'!L315=0),"",'521A_entry'!L315)</f>
        <v/>
      </c>
      <c r="B585" s="763"/>
      <c r="C585" s="763"/>
      <c r="D585" s="763"/>
      <c r="E585" s="763"/>
      <c r="F585" s="763"/>
      <c r="G585" s="763"/>
      <c r="H585" s="763"/>
      <c r="I585" s="763"/>
      <c r="J585" s="763"/>
      <c r="K585" s="763"/>
      <c r="L585" s="763"/>
      <c r="M585" s="764"/>
      <c r="N585" s="765" t="str">
        <f>IF(OR('521A_entry'!M315="",'521A_entry'!M315=0),"",'521A_entry'!M315)</f>
        <v/>
      </c>
      <c r="O585" s="766"/>
    </row>
    <row r="586" spans="1:18" x14ac:dyDescent="0.25">
      <c r="A586" s="762" t="str">
        <f>IF(OR('521A_entry'!L316="",'521A_entry'!L316=0),"",'521A_entry'!L316)</f>
        <v/>
      </c>
      <c r="B586" s="763"/>
      <c r="C586" s="763"/>
      <c r="D586" s="763"/>
      <c r="E586" s="763"/>
      <c r="F586" s="763"/>
      <c r="G586" s="763"/>
      <c r="H586" s="763"/>
      <c r="I586" s="763"/>
      <c r="J586" s="763"/>
      <c r="K586" s="763"/>
      <c r="L586" s="763"/>
      <c r="M586" s="764"/>
      <c r="N586" s="765" t="str">
        <f>IF(OR('521A_entry'!M316="",'521A_entry'!M316=0),"",'521A_entry'!M316)</f>
        <v/>
      </c>
      <c r="O586" s="766"/>
    </row>
    <row r="587" spans="1:18" x14ac:dyDescent="0.25">
      <c r="A587" s="762" t="str">
        <f>IF(OR('521A_entry'!L317="",'521A_entry'!L317=0),"",'521A_entry'!L317)</f>
        <v/>
      </c>
      <c r="B587" s="763"/>
      <c r="C587" s="763"/>
      <c r="D587" s="763"/>
      <c r="E587" s="763"/>
      <c r="F587" s="763"/>
      <c r="G587" s="763"/>
      <c r="H587" s="763"/>
      <c r="I587" s="763"/>
      <c r="J587" s="763"/>
      <c r="K587" s="763"/>
      <c r="L587" s="763"/>
      <c r="M587" s="764"/>
      <c r="N587" s="765" t="str">
        <f>IF(OR('521A_entry'!M317="",'521A_entry'!M317=0),"",'521A_entry'!M317)</f>
        <v/>
      </c>
      <c r="O587" s="766"/>
    </row>
    <row r="588" spans="1:18" x14ac:dyDescent="0.25">
      <c r="A588" s="745" t="s">
        <v>3735</v>
      </c>
      <c r="B588" s="729"/>
      <c r="C588" s="729"/>
      <c r="D588" s="729"/>
      <c r="E588" s="729"/>
      <c r="F588" s="729"/>
      <c r="G588" s="729"/>
      <c r="H588" s="729"/>
      <c r="I588" s="729"/>
      <c r="J588" s="729"/>
      <c r="K588" s="729"/>
      <c r="L588" s="729"/>
      <c r="M588" s="730"/>
      <c r="N588" s="731">
        <f>$N$49</f>
        <v>0</v>
      </c>
      <c r="O588" s="732"/>
    </row>
    <row r="589" spans="1:18" x14ac:dyDescent="0.3">
      <c r="A589" s="737" t="s">
        <v>3757</v>
      </c>
      <c r="B589" s="737"/>
      <c r="C589" s="737"/>
      <c r="D589" s="737"/>
      <c r="E589" s="737"/>
      <c r="F589" s="737"/>
      <c r="G589" s="624"/>
      <c r="H589" s="624"/>
      <c r="I589" s="624"/>
      <c r="J589" s="624"/>
      <c r="K589" s="624"/>
      <c r="L589" s="624"/>
      <c r="M589" s="624"/>
      <c r="N589" s="624"/>
      <c r="O589" s="624"/>
    </row>
    <row r="590" spans="1:18" ht="30" x14ac:dyDescent="0.3">
      <c r="A590" s="738" t="s">
        <v>3736</v>
      </c>
      <c r="B590" s="746"/>
      <c r="C590" s="746"/>
      <c r="D590" s="746"/>
      <c r="E590" s="746"/>
      <c r="F590" s="746"/>
      <c r="G590" s="730"/>
      <c r="H590" s="747" t="s">
        <v>3099</v>
      </c>
      <c r="I590" s="748"/>
      <c r="J590" s="326" t="s">
        <v>3737</v>
      </c>
      <c r="K590" s="35" t="s">
        <v>3100</v>
      </c>
      <c r="L590" s="728" t="s">
        <v>3101</v>
      </c>
      <c r="M590" s="730"/>
      <c r="N590" s="738" t="s">
        <v>3738</v>
      </c>
      <c r="O590" s="730"/>
    </row>
    <row r="591" spans="1:18" x14ac:dyDescent="0.25">
      <c r="A591" s="733"/>
      <c r="B591" s="734"/>
      <c r="C591" s="734"/>
      <c r="D591" s="734"/>
      <c r="E591" s="734"/>
      <c r="F591" s="734"/>
      <c r="G591" s="735"/>
      <c r="H591" s="741"/>
      <c r="I591" s="742"/>
      <c r="J591" s="324"/>
      <c r="K591" s="145"/>
      <c r="L591" s="743"/>
      <c r="M591" s="744"/>
      <c r="N591" s="731"/>
      <c r="O591" s="736"/>
    </row>
    <row r="592" spans="1:18" x14ac:dyDescent="0.25">
      <c r="A592" s="733"/>
      <c r="B592" s="734"/>
      <c r="C592" s="734"/>
      <c r="D592" s="734"/>
      <c r="E592" s="734"/>
      <c r="F592" s="734"/>
      <c r="G592" s="735"/>
      <c r="H592" s="741"/>
      <c r="I592" s="742"/>
      <c r="J592" s="324"/>
      <c r="K592" s="145"/>
      <c r="L592" s="743"/>
      <c r="M592" s="744"/>
      <c r="N592" s="731"/>
      <c r="O592" s="736"/>
    </row>
    <row r="593" spans="1:15" x14ac:dyDescent="0.25">
      <c r="A593" s="733"/>
      <c r="B593" s="734"/>
      <c r="C593" s="734"/>
      <c r="D593" s="734"/>
      <c r="E593" s="734"/>
      <c r="F593" s="734"/>
      <c r="G593" s="735"/>
      <c r="H593" s="741"/>
      <c r="I593" s="742"/>
      <c r="J593" s="324"/>
      <c r="K593" s="145"/>
      <c r="L593" s="743"/>
      <c r="M593" s="744"/>
      <c r="N593" s="731"/>
      <c r="O593" s="736"/>
    </row>
    <row r="594" spans="1:15" x14ac:dyDescent="0.25">
      <c r="A594" s="733"/>
      <c r="B594" s="734"/>
      <c r="C594" s="734"/>
      <c r="D594" s="734"/>
      <c r="E594" s="734"/>
      <c r="F594" s="734"/>
      <c r="G594" s="735"/>
      <c r="H594" s="741"/>
      <c r="I594" s="742"/>
      <c r="J594" s="324"/>
      <c r="K594" s="145"/>
      <c r="L594" s="743"/>
      <c r="M594" s="744"/>
      <c r="N594" s="731"/>
      <c r="O594" s="736"/>
    </row>
    <row r="595" spans="1:15" x14ac:dyDescent="0.25">
      <c r="A595" s="733"/>
      <c r="B595" s="734"/>
      <c r="C595" s="734"/>
      <c r="D595" s="734"/>
      <c r="E595" s="734"/>
      <c r="F595" s="734"/>
      <c r="G595" s="735"/>
      <c r="H595" s="741"/>
      <c r="I595" s="742"/>
      <c r="J595" s="324"/>
      <c r="K595" s="145"/>
      <c r="L595" s="743"/>
      <c r="M595" s="744"/>
      <c r="N595" s="731"/>
      <c r="O595" s="736"/>
    </row>
    <row r="596" spans="1:15" x14ac:dyDescent="0.25">
      <c r="A596" s="733"/>
      <c r="B596" s="734"/>
      <c r="C596" s="734"/>
      <c r="D596" s="734"/>
      <c r="E596" s="734"/>
      <c r="F596" s="734"/>
      <c r="G596" s="735"/>
      <c r="H596" s="741"/>
      <c r="I596" s="742"/>
      <c r="J596" s="324"/>
      <c r="K596" s="145"/>
      <c r="L596" s="743"/>
      <c r="M596" s="744"/>
      <c r="N596" s="731"/>
      <c r="O596" s="736"/>
    </row>
    <row r="597" spans="1:15" x14ac:dyDescent="0.25">
      <c r="A597" s="733"/>
      <c r="B597" s="734"/>
      <c r="C597" s="734"/>
      <c r="D597" s="734"/>
      <c r="E597" s="734"/>
      <c r="F597" s="734"/>
      <c r="G597" s="735"/>
      <c r="H597" s="741"/>
      <c r="I597" s="742"/>
      <c r="J597" s="324"/>
      <c r="K597" s="145"/>
      <c r="L597" s="743"/>
      <c r="M597" s="744"/>
      <c r="N597" s="731"/>
      <c r="O597" s="736"/>
    </row>
    <row r="598" spans="1:15" x14ac:dyDescent="0.25">
      <c r="A598" s="733"/>
      <c r="B598" s="734"/>
      <c r="C598" s="734"/>
      <c r="D598" s="734"/>
      <c r="E598" s="734"/>
      <c r="F598" s="734"/>
      <c r="G598" s="735"/>
      <c r="H598" s="741"/>
      <c r="I598" s="742"/>
      <c r="J598" s="324"/>
      <c r="K598" s="145"/>
      <c r="L598" s="743"/>
      <c r="M598" s="744"/>
      <c r="N598" s="731"/>
      <c r="O598" s="736"/>
    </row>
    <row r="599" spans="1:15" x14ac:dyDescent="0.25">
      <c r="A599" s="733"/>
      <c r="B599" s="734"/>
      <c r="C599" s="734"/>
      <c r="D599" s="734"/>
      <c r="E599" s="734"/>
      <c r="F599" s="734"/>
      <c r="G599" s="735"/>
      <c r="H599" s="741"/>
      <c r="I599" s="742"/>
      <c r="J599" s="324"/>
      <c r="K599" s="145"/>
      <c r="L599" s="743"/>
      <c r="M599" s="744"/>
      <c r="N599" s="731"/>
      <c r="O599" s="736"/>
    </row>
    <row r="600" spans="1:15" x14ac:dyDescent="0.25">
      <c r="A600" s="733"/>
      <c r="B600" s="734"/>
      <c r="C600" s="734"/>
      <c r="D600" s="734"/>
      <c r="E600" s="734"/>
      <c r="F600" s="734"/>
      <c r="G600" s="735"/>
      <c r="H600" s="741"/>
      <c r="I600" s="742"/>
      <c r="J600" s="324"/>
      <c r="K600" s="145"/>
      <c r="L600" s="743"/>
      <c r="M600" s="744"/>
      <c r="N600" s="731"/>
      <c r="O600" s="736"/>
    </row>
    <row r="601" spans="1:15" x14ac:dyDescent="0.25">
      <c r="A601" s="733"/>
      <c r="B601" s="734"/>
      <c r="C601" s="734"/>
      <c r="D601" s="734"/>
      <c r="E601" s="734"/>
      <c r="F601" s="734"/>
      <c r="G601" s="735"/>
      <c r="H601" s="741"/>
      <c r="I601" s="742"/>
      <c r="J601" s="324"/>
      <c r="K601" s="145"/>
      <c r="L601" s="743"/>
      <c r="M601" s="744"/>
      <c r="N601" s="731"/>
      <c r="O601" s="736"/>
    </row>
    <row r="602" spans="1:15" x14ac:dyDescent="0.25">
      <c r="A602" s="733"/>
      <c r="B602" s="734"/>
      <c r="C602" s="734"/>
      <c r="D602" s="734"/>
      <c r="E602" s="734"/>
      <c r="F602" s="734"/>
      <c r="G602" s="735"/>
      <c r="H602" s="741"/>
      <c r="I602" s="742"/>
      <c r="J602" s="324"/>
      <c r="K602" s="145"/>
      <c r="L602" s="743"/>
      <c r="M602" s="744"/>
      <c r="N602" s="731"/>
      <c r="O602" s="736"/>
    </row>
    <row r="603" spans="1:15" x14ac:dyDescent="0.25">
      <c r="A603" s="733"/>
      <c r="B603" s="734"/>
      <c r="C603" s="734"/>
      <c r="D603" s="734"/>
      <c r="E603" s="734"/>
      <c r="F603" s="734"/>
      <c r="G603" s="735"/>
      <c r="H603" s="741"/>
      <c r="I603" s="742"/>
      <c r="J603" s="324"/>
      <c r="K603" s="145"/>
      <c r="L603" s="743"/>
      <c r="M603" s="744"/>
      <c r="N603" s="731"/>
      <c r="O603" s="736"/>
    </row>
    <row r="604" spans="1:15" x14ac:dyDescent="0.25">
      <c r="A604" s="733"/>
      <c r="B604" s="734"/>
      <c r="C604" s="734"/>
      <c r="D604" s="734"/>
      <c r="E604" s="734"/>
      <c r="F604" s="734"/>
      <c r="G604" s="735"/>
      <c r="H604" s="741"/>
      <c r="I604" s="742"/>
      <c r="J604" s="324"/>
      <c r="K604" s="145"/>
      <c r="L604" s="743"/>
      <c r="M604" s="744"/>
      <c r="N604" s="731"/>
      <c r="O604" s="736"/>
    </row>
    <row r="605" spans="1:15" x14ac:dyDescent="0.25">
      <c r="A605" s="733"/>
      <c r="B605" s="734"/>
      <c r="C605" s="734"/>
      <c r="D605" s="734"/>
      <c r="E605" s="734"/>
      <c r="F605" s="734"/>
      <c r="G605" s="735"/>
      <c r="H605" s="741"/>
      <c r="I605" s="742"/>
      <c r="J605" s="324"/>
      <c r="K605" s="145"/>
      <c r="L605" s="743"/>
      <c r="M605" s="744"/>
      <c r="N605" s="731"/>
      <c r="O605" s="736"/>
    </row>
    <row r="606" spans="1:15" x14ac:dyDescent="0.25">
      <c r="A606" s="733"/>
      <c r="B606" s="734"/>
      <c r="C606" s="734"/>
      <c r="D606" s="734"/>
      <c r="E606" s="734"/>
      <c r="F606" s="734"/>
      <c r="G606" s="735"/>
      <c r="H606" s="741"/>
      <c r="I606" s="742"/>
      <c r="J606" s="324"/>
      <c r="K606" s="145"/>
      <c r="L606" s="743"/>
      <c r="M606" s="744"/>
      <c r="N606" s="731"/>
      <c r="O606" s="736"/>
    </row>
    <row r="607" spans="1:15" x14ac:dyDescent="0.25">
      <c r="A607" s="733"/>
      <c r="B607" s="734"/>
      <c r="C607" s="734"/>
      <c r="D607" s="734"/>
      <c r="E607" s="734"/>
      <c r="F607" s="734"/>
      <c r="G607" s="735"/>
      <c r="H607" s="741"/>
      <c r="I607" s="742"/>
      <c r="J607" s="324"/>
      <c r="K607" s="145"/>
      <c r="L607" s="743"/>
      <c r="M607" s="744"/>
      <c r="N607" s="731"/>
      <c r="O607" s="736"/>
    </row>
    <row r="608" spans="1:15" x14ac:dyDescent="0.25">
      <c r="A608" s="733"/>
      <c r="B608" s="734"/>
      <c r="C608" s="734"/>
      <c r="D608" s="734"/>
      <c r="E608" s="734"/>
      <c r="F608" s="734"/>
      <c r="G608" s="735"/>
      <c r="H608" s="741"/>
      <c r="I608" s="742"/>
      <c r="J608" s="324"/>
      <c r="K608" s="145"/>
      <c r="L608" s="743"/>
      <c r="M608" s="744"/>
      <c r="N608" s="731"/>
      <c r="O608" s="736"/>
    </row>
    <row r="609" spans="1:18" x14ac:dyDescent="0.25">
      <c r="A609" s="733"/>
      <c r="B609" s="734"/>
      <c r="C609" s="734"/>
      <c r="D609" s="734"/>
      <c r="E609" s="734"/>
      <c r="F609" s="734"/>
      <c r="G609" s="735"/>
      <c r="H609" s="741"/>
      <c r="I609" s="742"/>
      <c r="J609" s="324"/>
      <c r="K609" s="145"/>
      <c r="L609" s="743"/>
      <c r="M609" s="744"/>
      <c r="N609" s="731"/>
      <c r="O609" s="736"/>
    </row>
    <row r="610" spans="1:18" x14ac:dyDescent="0.25">
      <c r="A610" s="733"/>
      <c r="B610" s="734"/>
      <c r="C610" s="734"/>
      <c r="D610" s="734"/>
      <c r="E610" s="734"/>
      <c r="F610" s="734"/>
      <c r="G610" s="735"/>
      <c r="H610" s="741"/>
      <c r="I610" s="742"/>
      <c r="J610" s="324"/>
      <c r="K610" s="145"/>
      <c r="L610" s="743"/>
      <c r="M610" s="744"/>
      <c r="N610" s="731"/>
      <c r="O610" s="736"/>
    </row>
    <row r="611" spans="1:18" x14ac:dyDescent="0.25">
      <c r="A611" s="733"/>
      <c r="B611" s="734"/>
      <c r="C611" s="734"/>
      <c r="D611" s="734"/>
      <c r="E611" s="734"/>
      <c r="F611" s="734"/>
      <c r="G611" s="735"/>
      <c r="H611" s="741"/>
      <c r="I611" s="742"/>
      <c r="J611" s="324"/>
      <c r="K611" s="145"/>
      <c r="L611" s="743"/>
      <c r="M611" s="744"/>
      <c r="N611" s="731"/>
      <c r="O611" s="736"/>
    </row>
    <row r="612" spans="1:18" x14ac:dyDescent="0.25">
      <c r="A612" s="733"/>
      <c r="B612" s="734"/>
      <c r="C612" s="734"/>
      <c r="D612" s="734"/>
      <c r="E612" s="734"/>
      <c r="F612" s="734"/>
      <c r="G612" s="735"/>
      <c r="H612" s="741"/>
      <c r="I612" s="742"/>
      <c r="J612" s="324"/>
      <c r="K612" s="145"/>
      <c r="L612" s="743"/>
      <c r="M612" s="744"/>
      <c r="N612" s="731"/>
      <c r="O612" s="736"/>
    </row>
    <row r="613" spans="1:18" x14ac:dyDescent="0.25">
      <c r="A613" s="733"/>
      <c r="B613" s="734"/>
      <c r="C613" s="734"/>
      <c r="D613" s="734"/>
      <c r="E613" s="734"/>
      <c r="F613" s="734"/>
      <c r="G613" s="735"/>
      <c r="H613" s="741"/>
      <c r="I613" s="742"/>
      <c r="J613" s="324"/>
      <c r="K613" s="145"/>
      <c r="L613" s="743"/>
      <c r="M613" s="744"/>
      <c r="N613" s="731"/>
      <c r="O613" s="736"/>
    </row>
    <row r="614" spans="1:18" x14ac:dyDescent="0.25">
      <c r="A614" s="728" t="s">
        <v>3102</v>
      </c>
      <c r="B614" s="729"/>
      <c r="C614" s="729"/>
      <c r="D614" s="729"/>
      <c r="E614" s="729"/>
      <c r="F614" s="729"/>
      <c r="G614" s="729"/>
      <c r="H614" s="729"/>
      <c r="I614" s="729"/>
      <c r="J614" s="729"/>
      <c r="K614" s="729"/>
      <c r="L614" s="729"/>
      <c r="M614" s="730"/>
      <c r="N614" s="731">
        <f>$N$75</f>
        <v>0</v>
      </c>
      <c r="O614" s="732"/>
    </row>
    <row r="615" spans="1:18" x14ac:dyDescent="0.3">
      <c r="A615" s="737" t="s">
        <v>3758</v>
      </c>
      <c r="B615" s="737"/>
      <c r="C615" s="737"/>
      <c r="D615" s="737"/>
      <c r="E615" s="737"/>
      <c r="F615" s="737"/>
      <c r="G615" s="624"/>
      <c r="H615" s="624"/>
      <c r="I615" s="624"/>
      <c r="J615" s="624"/>
      <c r="K615" s="624"/>
      <c r="L615" s="624"/>
      <c r="M615" s="624"/>
      <c r="N615" s="624"/>
      <c r="O615" s="624"/>
    </row>
    <row r="616" spans="1:18" x14ac:dyDescent="0.3">
      <c r="A616" s="738" t="s">
        <v>3739</v>
      </c>
      <c r="B616" s="739"/>
      <c r="C616" s="739"/>
      <c r="D616" s="739"/>
      <c r="E616" s="739"/>
      <c r="F616" s="739"/>
      <c r="G616" s="739"/>
      <c r="H616" s="739"/>
      <c r="I616" s="739"/>
      <c r="J616" s="739"/>
      <c r="K616" s="739"/>
      <c r="L616" s="739"/>
      <c r="M616" s="740"/>
      <c r="N616" s="738" t="s">
        <v>3740</v>
      </c>
      <c r="O616" s="740"/>
      <c r="R616" s="1">
        <f>IF(AND(A617="",N617=""),0,15)</f>
        <v>0</v>
      </c>
    </row>
    <row r="617" spans="1:18" x14ac:dyDescent="0.25">
      <c r="A617" s="733" t="str">
        <f>IF(OR('521A_entry'!Q347="",'521A_entry'!Q347=0),"",'521A_entry'!Q347)</f>
        <v/>
      </c>
      <c r="B617" s="734"/>
      <c r="C617" s="734"/>
      <c r="D617" s="734"/>
      <c r="E617" s="734"/>
      <c r="F617" s="734"/>
      <c r="G617" s="734"/>
      <c r="H617" s="734"/>
      <c r="I617" s="734"/>
      <c r="J617" s="734"/>
      <c r="K617" s="734"/>
      <c r="L617" s="734"/>
      <c r="M617" s="735"/>
      <c r="N617" s="731" t="str">
        <f>IF(OR('521A_entry'!R347="",'521A_entry'!R347=0),"",'521A_entry'!R347)</f>
        <v/>
      </c>
      <c r="O617" s="736"/>
    </row>
    <row r="618" spans="1:18" x14ac:dyDescent="0.25">
      <c r="A618" s="733" t="str">
        <f>IF(OR('521A_entry'!Q348="",'521A_entry'!Q348=0),"",'521A_entry'!Q348)</f>
        <v/>
      </c>
      <c r="B618" s="734"/>
      <c r="C618" s="734"/>
      <c r="D618" s="734"/>
      <c r="E618" s="734"/>
      <c r="F618" s="734"/>
      <c r="G618" s="734"/>
      <c r="H618" s="734"/>
      <c r="I618" s="734"/>
      <c r="J618" s="734"/>
      <c r="K618" s="734"/>
      <c r="L618" s="734"/>
      <c r="M618" s="735"/>
      <c r="N618" s="731" t="str">
        <f>IF(OR('521A_entry'!R348="",'521A_entry'!R348=0),"",'521A_entry'!R348)</f>
        <v/>
      </c>
      <c r="O618" s="736"/>
    </row>
    <row r="619" spans="1:18" x14ac:dyDescent="0.25">
      <c r="A619" s="733" t="str">
        <f>IF(OR('521A_entry'!Q349="",'521A_entry'!Q349=0),"",'521A_entry'!Q349)</f>
        <v/>
      </c>
      <c r="B619" s="734"/>
      <c r="C619" s="734"/>
      <c r="D619" s="734"/>
      <c r="E619" s="734"/>
      <c r="F619" s="734"/>
      <c r="G619" s="734"/>
      <c r="H619" s="734"/>
      <c r="I619" s="734"/>
      <c r="J619" s="734"/>
      <c r="K619" s="734"/>
      <c r="L619" s="734"/>
      <c r="M619" s="735"/>
      <c r="N619" s="731" t="str">
        <f>IF(OR('521A_entry'!R349="",'521A_entry'!R349=0),"",'521A_entry'!R349)</f>
        <v/>
      </c>
      <c r="O619" s="736"/>
    </row>
    <row r="620" spans="1:18" x14ac:dyDescent="0.25">
      <c r="A620" s="733" t="str">
        <f>IF(OR('521A_entry'!Q350="",'521A_entry'!Q350=0),"",'521A_entry'!Q350)</f>
        <v/>
      </c>
      <c r="B620" s="734"/>
      <c r="C620" s="734"/>
      <c r="D620" s="734"/>
      <c r="E620" s="734"/>
      <c r="F620" s="734"/>
      <c r="G620" s="734"/>
      <c r="H620" s="734"/>
      <c r="I620" s="734"/>
      <c r="J620" s="734"/>
      <c r="K620" s="734"/>
      <c r="L620" s="734"/>
      <c r="M620" s="735"/>
      <c r="N620" s="731" t="str">
        <f>IF(OR('521A_entry'!R350="",'521A_entry'!R350=0),"",'521A_entry'!R350)</f>
        <v/>
      </c>
      <c r="O620" s="736"/>
    </row>
    <row r="621" spans="1:18" x14ac:dyDescent="0.25">
      <c r="A621" s="733" t="str">
        <f>IF(OR('521A_entry'!Q351="",'521A_entry'!Q351=0),"",'521A_entry'!Q351)</f>
        <v/>
      </c>
      <c r="B621" s="734"/>
      <c r="C621" s="734"/>
      <c r="D621" s="734"/>
      <c r="E621" s="734"/>
      <c r="F621" s="734"/>
      <c r="G621" s="734"/>
      <c r="H621" s="734"/>
      <c r="I621" s="734"/>
      <c r="J621" s="734"/>
      <c r="K621" s="734"/>
      <c r="L621" s="734"/>
      <c r="M621" s="735"/>
      <c r="N621" s="731" t="str">
        <f>IF(OR('521A_entry'!R351="",'521A_entry'!R351=0),"",'521A_entry'!R351)</f>
        <v/>
      </c>
      <c r="O621" s="736"/>
    </row>
    <row r="622" spans="1:18" x14ac:dyDescent="0.25">
      <c r="A622" s="733" t="str">
        <f>IF(OR('521A_entry'!Q352="",'521A_entry'!Q352=0),"",'521A_entry'!Q352)</f>
        <v/>
      </c>
      <c r="B622" s="734"/>
      <c r="C622" s="734"/>
      <c r="D622" s="734"/>
      <c r="E622" s="734"/>
      <c r="F622" s="734"/>
      <c r="G622" s="734"/>
      <c r="H622" s="734"/>
      <c r="I622" s="734"/>
      <c r="J622" s="734"/>
      <c r="K622" s="734"/>
      <c r="L622" s="734"/>
      <c r="M622" s="735"/>
      <c r="N622" s="731" t="str">
        <f>IF(OR('521A_entry'!R352="",'521A_entry'!R352=0),"",'521A_entry'!R352)</f>
        <v/>
      </c>
      <c r="O622" s="736"/>
    </row>
    <row r="623" spans="1:18" x14ac:dyDescent="0.25">
      <c r="A623" s="733" t="str">
        <f>IF(OR('521A_entry'!Q353="",'521A_entry'!Q353=0),"",'521A_entry'!Q353)</f>
        <v/>
      </c>
      <c r="B623" s="734"/>
      <c r="C623" s="734"/>
      <c r="D623" s="734"/>
      <c r="E623" s="734"/>
      <c r="F623" s="734"/>
      <c r="G623" s="734"/>
      <c r="H623" s="734"/>
      <c r="I623" s="734"/>
      <c r="J623" s="734"/>
      <c r="K623" s="734"/>
      <c r="L623" s="734"/>
      <c r="M623" s="735"/>
      <c r="N623" s="731" t="str">
        <f>IF(OR('521A_entry'!R353="",'521A_entry'!R353=0),"",'521A_entry'!R353)</f>
        <v/>
      </c>
      <c r="O623" s="736"/>
    </row>
    <row r="624" spans="1:18" x14ac:dyDescent="0.25">
      <c r="A624" s="733" t="str">
        <f>IF(OR('521A_entry'!Q354="",'521A_entry'!Q354=0),"",'521A_entry'!Q354)</f>
        <v/>
      </c>
      <c r="B624" s="734"/>
      <c r="C624" s="734"/>
      <c r="D624" s="734"/>
      <c r="E624" s="734"/>
      <c r="F624" s="734"/>
      <c r="G624" s="734"/>
      <c r="H624" s="734"/>
      <c r="I624" s="734"/>
      <c r="J624" s="734"/>
      <c r="K624" s="734"/>
      <c r="L624" s="734"/>
      <c r="M624" s="735"/>
      <c r="N624" s="731" t="str">
        <f>IF(OR('521A_entry'!R354="",'521A_entry'!R354=0),"",'521A_entry'!R354)</f>
        <v/>
      </c>
      <c r="O624" s="736"/>
    </row>
    <row r="625" spans="1:18" x14ac:dyDescent="0.25">
      <c r="A625" s="728" t="s">
        <v>3103</v>
      </c>
      <c r="B625" s="729"/>
      <c r="C625" s="729"/>
      <c r="D625" s="729"/>
      <c r="E625" s="729"/>
      <c r="F625" s="729"/>
      <c r="G625" s="729"/>
      <c r="H625" s="729"/>
      <c r="I625" s="729"/>
      <c r="J625" s="729"/>
      <c r="K625" s="729"/>
      <c r="L625" s="729"/>
      <c r="M625" s="730"/>
      <c r="N625" s="731">
        <f>$N$86</f>
        <v>0</v>
      </c>
      <c r="O625" s="732"/>
    </row>
    <row r="626" spans="1:18" ht="13.2" customHeight="1" x14ac:dyDescent="0.25">
      <c r="A626" s="759" t="s">
        <v>3773</v>
      </c>
      <c r="B626" s="760"/>
      <c r="C626" s="760"/>
      <c r="D626" s="760"/>
      <c r="E626" s="761"/>
      <c r="F626" s="749" t="s">
        <v>3732</v>
      </c>
      <c r="G626" s="750"/>
      <c r="H626" s="750"/>
      <c r="I626" s="750"/>
      <c r="J626" s="750"/>
      <c r="K626" s="750"/>
      <c r="L626" s="750"/>
      <c r="M626" s="751"/>
      <c r="N626" s="752" t="s">
        <v>3719</v>
      </c>
      <c r="O626" s="753"/>
    </row>
    <row r="627" spans="1:18" x14ac:dyDescent="0.25">
      <c r="A627" s="754" t="str">
        <f>"Page 16 of "&amp;$R$3</f>
        <v>Page 16 of 4</v>
      </c>
      <c r="B627" s="755"/>
      <c r="C627" s="755"/>
      <c r="D627" s="755"/>
      <c r="E627" s="756"/>
      <c r="F627" s="754" t="str">
        <f>IF(K522="","",K522)</f>
        <v/>
      </c>
      <c r="G627" s="755"/>
      <c r="H627" s="755"/>
      <c r="I627" s="755"/>
      <c r="J627" s="755"/>
      <c r="K627" s="755"/>
      <c r="L627" s="755"/>
      <c r="M627" s="756"/>
      <c r="N627" s="757"/>
      <c r="O627" s="758"/>
    </row>
    <row r="628" spans="1:18" ht="13.2" customHeight="1" x14ac:dyDescent="0.3">
      <c r="A628" s="737" t="s">
        <v>3768</v>
      </c>
      <c r="B628" s="737"/>
      <c r="C628" s="737"/>
      <c r="D628" s="737"/>
      <c r="E628" s="737"/>
      <c r="F628" s="737"/>
      <c r="G628" s="624"/>
      <c r="H628" s="624"/>
      <c r="I628" s="624"/>
      <c r="J628" s="624"/>
      <c r="K628" s="624"/>
      <c r="L628" s="624"/>
      <c r="M628" s="624"/>
      <c r="N628" s="624"/>
      <c r="O628" s="624"/>
    </row>
    <row r="629" spans="1:18" x14ac:dyDescent="0.3">
      <c r="A629" s="738" t="s">
        <v>3733</v>
      </c>
      <c r="B629" s="739"/>
      <c r="C629" s="739"/>
      <c r="D629" s="739"/>
      <c r="E629" s="739"/>
      <c r="F629" s="739"/>
      <c r="G629" s="739"/>
      <c r="H629" s="739"/>
      <c r="I629" s="739"/>
      <c r="J629" s="739"/>
      <c r="K629" s="739"/>
      <c r="L629" s="739"/>
      <c r="M629" s="740"/>
      <c r="N629" s="738" t="s">
        <v>3734</v>
      </c>
      <c r="O629" s="740"/>
      <c r="R629" s="1">
        <f>IF(AND(A630="",N630=""),0,16)</f>
        <v>0</v>
      </c>
    </row>
    <row r="630" spans="1:18" x14ac:dyDescent="0.25">
      <c r="A630" s="733" t="str">
        <f>IF(OR('521A_entry'!L318="",'521A_entry'!L318=0),"",'521A_entry'!L318)</f>
        <v/>
      </c>
      <c r="B630" s="734"/>
      <c r="C630" s="734"/>
      <c r="D630" s="734"/>
      <c r="E630" s="734"/>
      <c r="F630" s="734"/>
      <c r="G630" s="734"/>
      <c r="H630" s="734"/>
      <c r="I630" s="734"/>
      <c r="J630" s="734"/>
      <c r="K630" s="734"/>
      <c r="L630" s="734"/>
      <c r="M630" s="735"/>
      <c r="N630" s="731" t="str">
        <f>IF(OR('521A_entry'!M318="",'521A_entry'!M318=0),"",'521A_entry'!M318)</f>
        <v/>
      </c>
      <c r="O630" s="736"/>
    </row>
    <row r="631" spans="1:18" x14ac:dyDescent="0.25">
      <c r="A631" s="733" t="str">
        <f>IF(OR('521A_entry'!L319="",'521A_entry'!L319=0),"",'521A_entry'!L319)</f>
        <v/>
      </c>
      <c r="B631" s="734"/>
      <c r="C631" s="734"/>
      <c r="D631" s="734"/>
      <c r="E631" s="734"/>
      <c r="F631" s="734"/>
      <c r="G631" s="734"/>
      <c r="H631" s="734"/>
      <c r="I631" s="734"/>
      <c r="J631" s="734"/>
      <c r="K631" s="734"/>
      <c r="L631" s="734"/>
      <c r="M631" s="735"/>
      <c r="N631" s="731" t="str">
        <f>IF(OR('521A_entry'!M319="",'521A_entry'!M319=0),"",'521A_entry'!M319)</f>
        <v/>
      </c>
      <c r="O631" s="736"/>
    </row>
    <row r="632" spans="1:18" x14ac:dyDescent="0.25">
      <c r="A632" s="733" t="str">
        <f>IF(OR('521A_entry'!L320="",'521A_entry'!L320=0),"",'521A_entry'!L320)</f>
        <v/>
      </c>
      <c r="B632" s="734"/>
      <c r="C632" s="734"/>
      <c r="D632" s="734"/>
      <c r="E632" s="734"/>
      <c r="F632" s="734"/>
      <c r="G632" s="734"/>
      <c r="H632" s="734"/>
      <c r="I632" s="734"/>
      <c r="J632" s="734"/>
      <c r="K632" s="734"/>
      <c r="L632" s="734"/>
      <c r="M632" s="735"/>
      <c r="N632" s="731" t="str">
        <f>IF(OR('521A_entry'!M320="",'521A_entry'!M320=0),"",'521A_entry'!M320)</f>
        <v/>
      </c>
      <c r="O632" s="736"/>
    </row>
    <row r="633" spans="1:18" x14ac:dyDescent="0.25">
      <c r="A633" s="733" t="str">
        <f>IF(OR('521A_entry'!L321="",'521A_entry'!L321=0),"",'521A_entry'!L321)</f>
        <v/>
      </c>
      <c r="B633" s="734"/>
      <c r="C633" s="734"/>
      <c r="D633" s="734"/>
      <c r="E633" s="734"/>
      <c r="F633" s="734"/>
      <c r="G633" s="734"/>
      <c r="H633" s="734"/>
      <c r="I633" s="734"/>
      <c r="J633" s="734"/>
      <c r="K633" s="734"/>
      <c r="L633" s="734"/>
      <c r="M633" s="735"/>
      <c r="N633" s="731" t="str">
        <f>IF(OR('521A_entry'!M321="",'521A_entry'!M321=0),"",'521A_entry'!M321)</f>
        <v/>
      </c>
      <c r="O633" s="736"/>
    </row>
    <row r="634" spans="1:18" x14ac:dyDescent="0.25">
      <c r="A634" s="733" t="str">
        <f>IF(OR('521A_entry'!L322="",'521A_entry'!L322=0),"",'521A_entry'!L322)</f>
        <v/>
      </c>
      <c r="B634" s="734"/>
      <c r="C634" s="734"/>
      <c r="D634" s="734"/>
      <c r="E634" s="734"/>
      <c r="F634" s="734"/>
      <c r="G634" s="734"/>
      <c r="H634" s="734"/>
      <c r="I634" s="734"/>
      <c r="J634" s="734"/>
      <c r="K634" s="734"/>
      <c r="L634" s="734"/>
      <c r="M634" s="735"/>
      <c r="N634" s="731" t="str">
        <f>IF(OR('521A_entry'!M322="",'521A_entry'!M322=0),"",'521A_entry'!M322)</f>
        <v/>
      </c>
      <c r="O634" s="736"/>
    </row>
    <row r="635" spans="1:18" x14ac:dyDescent="0.25">
      <c r="A635" s="745" t="s">
        <v>3735</v>
      </c>
      <c r="B635" s="729"/>
      <c r="C635" s="729"/>
      <c r="D635" s="729"/>
      <c r="E635" s="729"/>
      <c r="F635" s="729"/>
      <c r="G635" s="729"/>
      <c r="H635" s="729"/>
      <c r="I635" s="729"/>
      <c r="J635" s="729"/>
      <c r="K635" s="729"/>
      <c r="L635" s="729"/>
      <c r="M635" s="730"/>
      <c r="N635" s="731">
        <f>$N$49</f>
        <v>0</v>
      </c>
      <c r="O635" s="732"/>
    </row>
    <row r="636" spans="1:18" x14ac:dyDescent="0.3">
      <c r="A636" s="737" t="s">
        <v>3757</v>
      </c>
      <c r="B636" s="737"/>
      <c r="C636" s="737"/>
      <c r="D636" s="737"/>
      <c r="E636" s="737"/>
      <c r="F636" s="737"/>
      <c r="G636" s="624"/>
      <c r="H636" s="624"/>
      <c r="I636" s="624"/>
      <c r="J636" s="624"/>
      <c r="K636" s="624"/>
      <c r="L636" s="624"/>
      <c r="M636" s="624"/>
      <c r="N636" s="624"/>
      <c r="O636" s="624"/>
    </row>
    <row r="637" spans="1:18" ht="30" x14ac:dyDescent="0.3">
      <c r="A637" s="738" t="s">
        <v>3736</v>
      </c>
      <c r="B637" s="746"/>
      <c r="C637" s="746"/>
      <c r="D637" s="746"/>
      <c r="E637" s="746"/>
      <c r="F637" s="746"/>
      <c r="G637" s="730"/>
      <c r="H637" s="747" t="s">
        <v>3099</v>
      </c>
      <c r="I637" s="748"/>
      <c r="J637" s="326" t="s">
        <v>3737</v>
      </c>
      <c r="K637" s="35" t="s">
        <v>3100</v>
      </c>
      <c r="L637" s="728" t="s">
        <v>3101</v>
      </c>
      <c r="M637" s="730"/>
      <c r="N637" s="738" t="s">
        <v>3738</v>
      </c>
      <c r="O637" s="730"/>
    </row>
    <row r="638" spans="1:18" x14ac:dyDescent="0.25">
      <c r="A638" s="733"/>
      <c r="B638" s="734"/>
      <c r="C638" s="734"/>
      <c r="D638" s="734"/>
      <c r="E638" s="734"/>
      <c r="F638" s="734"/>
      <c r="G638" s="735"/>
      <c r="H638" s="741"/>
      <c r="I638" s="742"/>
      <c r="J638" s="324"/>
      <c r="K638" s="145"/>
      <c r="L638" s="743"/>
      <c r="M638" s="744"/>
      <c r="N638" s="731"/>
      <c r="O638" s="736"/>
    </row>
    <row r="639" spans="1:18" x14ac:dyDescent="0.25">
      <c r="A639" s="733"/>
      <c r="B639" s="734"/>
      <c r="C639" s="734"/>
      <c r="D639" s="734"/>
      <c r="E639" s="734"/>
      <c r="F639" s="734"/>
      <c r="G639" s="735"/>
      <c r="H639" s="741"/>
      <c r="I639" s="742"/>
      <c r="J639" s="324"/>
      <c r="K639" s="145"/>
      <c r="L639" s="743"/>
      <c r="M639" s="744"/>
      <c r="N639" s="731"/>
      <c r="O639" s="736"/>
    </row>
    <row r="640" spans="1:18" x14ac:dyDescent="0.25">
      <c r="A640" s="733"/>
      <c r="B640" s="734"/>
      <c r="C640" s="734"/>
      <c r="D640" s="734"/>
      <c r="E640" s="734"/>
      <c r="F640" s="734"/>
      <c r="G640" s="735"/>
      <c r="H640" s="741"/>
      <c r="I640" s="742"/>
      <c r="J640" s="324"/>
      <c r="K640" s="145"/>
      <c r="L640" s="743"/>
      <c r="M640" s="744"/>
      <c r="N640" s="731"/>
      <c r="O640" s="736"/>
    </row>
    <row r="641" spans="1:15" x14ac:dyDescent="0.25">
      <c r="A641" s="733"/>
      <c r="B641" s="734"/>
      <c r="C641" s="734"/>
      <c r="D641" s="734"/>
      <c r="E641" s="734"/>
      <c r="F641" s="734"/>
      <c r="G641" s="735"/>
      <c r="H641" s="741"/>
      <c r="I641" s="742"/>
      <c r="J641" s="324"/>
      <c r="K641" s="145"/>
      <c r="L641" s="743"/>
      <c r="M641" s="744"/>
      <c r="N641" s="731"/>
      <c r="O641" s="736"/>
    </row>
    <row r="642" spans="1:15" x14ac:dyDescent="0.25">
      <c r="A642" s="733"/>
      <c r="B642" s="734"/>
      <c r="C642" s="734"/>
      <c r="D642" s="734"/>
      <c r="E642" s="734"/>
      <c r="F642" s="734"/>
      <c r="G642" s="735"/>
      <c r="H642" s="741"/>
      <c r="I642" s="742"/>
      <c r="J642" s="324"/>
      <c r="K642" s="145"/>
      <c r="L642" s="743"/>
      <c r="M642" s="744"/>
      <c r="N642" s="731"/>
      <c r="O642" s="736"/>
    </row>
    <row r="643" spans="1:15" x14ac:dyDescent="0.25">
      <c r="A643" s="733"/>
      <c r="B643" s="734"/>
      <c r="C643" s="734"/>
      <c r="D643" s="734"/>
      <c r="E643" s="734"/>
      <c r="F643" s="734"/>
      <c r="G643" s="735"/>
      <c r="H643" s="741"/>
      <c r="I643" s="742"/>
      <c r="J643" s="324"/>
      <c r="K643" s="145"/>
      <c r="L643" s="743"/>
      <c r="M643" s="744"/>
      <c r="N643" s="731"/>
      <c r="O643" s="736"/>
    </row>
    <row r="644" spans="1:15" x14ac:dyDescent="0.25">
      <c r="A644" s="733"/>
      <c r="B644" s="734"/>
      <c r="C644" s="734"/>
      <c r="D644" s="734"/>
      <c r="E644" s="734"/>
      <c r="F644" s="734"/>
      <c r="G644" s="735"/>
      <c r="H644" s="741"/>
      <c r="I644" s="742"/>
      <c r="J644" s="324"/>
      <c r="K644" s="145"/>
      <c r="L644" s="743"/>
      <c r="M644" s="744"/>
      <c r="N644" s="731"/>
      <c r="O644" s="736"/>
    </row>
    <row r="645" spans="1:15" x14ac:dyDescent="0.25">
      <c r="A645" s="733"/>
      <c r="B645" s="734"/>
      <c r="C645" s="734"/>
      <c r="D645" s="734"/>
      <c r="E645" s="734"/>
      <c r="F645" s="734"/>
      <c r="G645" s="735"/>
      <c r="H645" s="741"/>
      <c r="I645" s="742"/>
      <c r="J645" s="324"/>
      <c r="K645" s="145"/>
      <c r="L645" s="743"/>
      <c r="M645" s="744"/>
      <c r="N645" s="731"/>
      <c r="O645" s="736"/>
    </row>
    <row r="646" spans="1:15" x14ac:dyDescent="0.25">
      <c r="A646" s="733"/>
      <c r="B646" s="734"/>
      <c r="C646" s="734"/>
      <c r="D646" s="734"/>
      <c r="E646" s="734"/>
      <c r="F646" s="734"/>
      <c r="G646" s="735"/>
      <c r="H646" s="741"/>
      <c r="I646" s="742"/>
      <c r="J646" s="324"/>
      <c r="K646" s="145"/>
      <c r="L646" s="743"/>
      <c r="M646" s="744"/>
      <c r="N646" s="731"/>
      <c r="O646" s="736"/>
    </row>
    <row r="647" spans="1:15" x14ac:dyDescent="0.25">
      <c r="A647" s="733"/>
      <c r="B647" s="734"/>
      <c r="C647" s="734"/>
      <c r="D647" s="734"/>
      <c r="E647" s="734"/>
      <c r="F647" s="734"/>
      <c r="G647" s="735"/>
      <c r="H647" s="741"/>
      <c r="I647" s="742"/>
      <c r="J647" s="324"/>
      <c r="K647" s="145"/>
      <c r="L647" s="743"/>
      <c r="M647" s="744"/>
      <c r="N647" s="731"/>
      <c r="O647" s="736"/>
    </row>
    <row r="648" spans="1:15" x14ac:dyDescent="0.25">
      <c r="A648" s="733"/>
      <c r="B648" s="734"/>
      <c r="C648" s="734"/>
      <c r="D648" s="734"/>
      <c r="E648" s="734"/>
      <c r="F648" s="734"/>
      <c r="G648" s="735"/>
      <c r="H648" s="741"/>
      <c r="I648" s="742"/>
      <c r="J648" s="324"/>
      <c r="K648" s="145"/>
      <c r="L648" s="743"/>
      <c r="M648" s="744"/>
      <c r="N648" s="731"/>
      <c r="O648" s="736"/>
    </row>
    <row r="649" spans="1:15" x14ac:dyDescent="0.25">
      <c r="A649" s="733"/>
      <c r="B649" s="734"/>
      <c r="C649" s="734"/>
      <c r="D649" s="734"/>
      <c r="E649" s="734"/>
      <c r="F649" s="734"/>
      <c r="G649" s="735"/>
      <c r="H649" s="741"/>
      <c r="I649" s="742"/>
      <c r="J649" s="324"/>
      <c r="K649" s="145"/>
      <c r="L649" s="743"/>
      <c r="M649" s="744"/>
      <c r="N649" s="731"/>
      <c r="O649" s="736"/>
    </row>
    <row r="650" spans="1:15" x14ac:dyDescent="0.25">
      <c r="A650" s="733"/>
      <c r="B650" s="734"/>
      <c r="C650" s="734"/>
      <c r="D650" s="734"/>
      <c r="E650" s="734"/>
      <c r="F650" s="734"/>
      <c r="G650" s="735"/>
      <c r="H650" s="741"/>
      <c r="I650" s="742"/>
      <c r="J650" s="324"/>
      <c r="K650" s="145"/>
      <c r="L650" s="743"/>
      <c r="M650" s="744"/>
      <c r="N650" s="731"/>
      <c r="O650" s="736"/>
    </row>
    <row r="651" spans="1:15" x14ac:dyDescent="0.25">
      <c r="A651" s="733"/>
      <c r="B651" s="734"/>
      <c r="C651" s="734"/>
      <c r="D651" s="734"/>
      <c r="E651" s="734"/>
      <c r="F651" s="734"/>
      <c r="G651" s="735"/>
      <c r="H651" s="741"/>
      <c r="I651" s="742"/>
      <c r="J651" s="324"/>
      <c r="K651" s="145"/>
      <c r="L651" s="743"/>
      <c r="M651" s="744"/>
      <c r="N651" s="731"/>
      <c r="O651" s="736"/>
    </row>
    <row r="652" spans="1:15" x14ac:dyDescent="0.25">
      <c r="A652" s="733"/>
      <c r="B652" s="734"/>
      <c r="C652" s="734"/>
      <c r="D652" s="734"/>
      <c r="E652" s="734"/>
      <c r="F652" s="734"/>
      <c r="G652" s="735"/>
      <c r="H652" s="741"/>
      <c r="I652" s="742"/>
      <c r="J652" s="324"/>
      <c r="K652" s="145"/>
      <c r="L652" s="743"/>
      <c r="M652" s="744"/>
      <c r="N652" s="731"/>
      <c r="O652" s="736"/>
    </row>
    <row r="653" spans="1:15" x14ac:dyDescent="0.25">
      <c r="A653" s="733"/>
      <c r="B653" s="734"/>
      <c r="C653" s="734"/>
      <c r="D653" s="734"/>
      <c r="E653" s="734"/>
      <c r="F653" s="734"/>
      <c r="G653" s="735"/>
      <c r="H653" s="741"/>
      <c r="I653" s="742"/>
      <c r="J653" s="324"/>
      <c r="K653" s="145"/>
      <c r="L653" s="743"/>
      <c r="M653" s="744"/>
      <c r="N653" s="731"/>
      <c r="O653" s="736"/>
    </row>
    <row r="654" spans="1:15" x14ac:dyDescent="0.25">
      <c r="A654" s="733"/>
      <c r="B654" s="734"/>
      <c r="C654" s="734"/>
      <c r="D654" s="734"/>
      <c r="E654" s="734"/>
      <c r="F654" s="734"/>
      <c r="G654" s="735"/>
      <c r="H654" s="741"/>
      <c r="I654" s="742"/>
      <c r="J654" s="324"/>
      <c r="K654" s="145"/>
      <c r="L654" s="743"/>
      <c r="M654" s="744"/>
      <c r="N654" s="731"/>
      <c r="O654" s="736"/>
    </row>
    <row r="655" spans="1:15" x14ac:dyDescent="0.25">
      <c r="A655" s="733"/>
      <c r="B655" s="734"/>
      <c r="C655" s="734"/>
      <c r="D655" s="734"/>
      <c r="E655" s="734"/>
      <c r="F655" s="734"/>
      <c r="G655" s="735"/>
      <c r="H655" s="741"/>
      <c r="I655" s="742"/>
      <c r="J655" s="324"/>
      <c r="K655" s="145"/>
      <c r="L655" s="743"/>
      <c r="M655" s="744"/>
      <c r="N655" s="731"/>
      <c r="O655" s="736"/>
    </row>
    <row r="656" spans="1:15" x14ac:dyDescent="0.25">
      <c r="A656" s="733"/>
      <c r="B656" s="734"/>
      <c r="C656" s="734"/>
      <c r="D656" s="734"/>
      <c r="E656" s="734"/>
      <c r="F656" s="734"/>
      <c r="G656" s="735"/>
      <c r="H656" s="741"/>
      <c r="I656" s="742"/>
      <c r="J656" s="324"/>
      <c r="K656" s="145"/>
      <c r="L656" s="743"/>
      <c r="M656" s="744"/>
      <c r="N656" s="731"/>
      <c r="O656" s="736"/>
    </row>
    <row r="657" spans="1:18" x14ac:dyDescent="0.25">
      <c r="A657" s="733"/>
      <c r="B657" s="734"/>
      <c r="C657" s="734"/>
      <c r="D657" s="734"/>
      <c r="E657" s="734"/>
      <c r="F657" s="734"/>
      <c r="G657" s="735"/>
      <c r="H657" s="741"/>
      <c r="I657" s="742"/>
      <c r="J657" s="324"/>
      <c r="K657" s="145"/>
      <c r="L657" s="743"/>
      <c r="M657" s="744"/>
      <c r="N657" s="731"/>
      <c r="O657" s="736"/>
    </row>
    <row r="658" spans="1:18" x14ac:dyDescent="0.25">
      <c r="A658" s="733"/>
      <c r="B658" s="734"/>
      <c r="C658" s="734"/>
      <c r="D658" s="734"/>
      <c r="E658" s="734"/>
      <c r="F658" s="734"/>
      <c r="G658" s="735"/>
      <c r="H658" s="741"/>
      <c r="I658" s="742"/>
      <c r="J658" s="324"/>
      <c r="K658" s="145"/>
      <c r="L658" s="743"/>
      <c r="M658" s="744"/>
      <c r="N658" s="731"/>
      <c r="O658" s="736"/>
    </row>
    <row r="659" spans="1:18" x14ac:dyDescent="0.25">
      <c r="A659" s="733"/>
      <c r="B659" s="734"/>
      <c r="C659" s="734"/>
      <c r="D659" s="734"/>
      <c r="E659" s="734"/>
      <c r="F659" s="734"/>
      <c r="G659" s="735"/>
      <c r="H659" s="741"/>
      <c r="I659" s="742"/>
      <c r="J659" s="324"/>
      <c r="K659" s="145"/>
      <c r="L659" s="743"/>
      <c r="M659" s="744"/>
      <c r="N659" s="731"/>
      <c r="O659" s="736"/>
    </row>
    <row r="660" spans="1:18" x14ac:dyDescent="0.25">
      <c r="A660" s="733"/>
      <c r="B660" s="734"/>
      <c r="C660" s="734"/>
      <c r="D660" s="734"/>
      <c r="E660" s="734"/>
      <c r="F660" s="734"/>
      <c r="G660" s="735"/>
      <c r="H660" s="741"/>
      <c r="I660" s="742"/>
      <c r="J660" s="324"/>
      <c r="K660" s="145"/>
      <c r="L660" s="743"/>
      <c r="M660" s="744"/>
      <c r="N660" s="731"/>
      <c r="O660" s="736"/>
    </row>
    <row r="661" spans="1:18" x14ac:dyDescent="0.25">
      <c r="A661" s="728" t="s">
        <v>3102</v>
      </c>
      <c r="B661" s="729"/>
      <c r="C661" s="729"/>
      <c r="D661" s="729"/>
      <c r="E661" s="729"/>
      <c r="F661" s="729"/>
      <c r="G661" s="729"/>
      <c r="H661" s="729"/>
      <c r="I661" s="729"/>
      <c r="J661" s="729"/>
      <c r="K661" s="729"/>
      <c r="L661" s="729"/>
      <c r="M661" s="730"/>
      <c r="N661" s="731">
        <f>$N$75</f>
        <v>0</v>
      </c>
      <c r="O661" s="732"/>
    </row>
    <row r="662" spans="1:18" x14ac:dyDescent="0.3">
      <c r="A662" s="737" t="s">
        <v>3758</v>
      </c>
      <c r="B662" s="737"/>
      <c r="C662" s="737"/>
      <c r="D662" s="737"/>
      <c r="E662" s="737"/>
      <c r="F662" s="737"/>
      <c r="G662" s="624"/>
      <c r="H662" s="624"/>
      <c r="I662" s="624"/>
      <c r="J662" s="624"/>
      <c r="K662" s="624"/>
      <c r="L662" s="624"/>
      <c r="M662" s="624"/>
      <c r="N662" s="624"/>
      <c r="O662" s="624"/>
    </row>
    <row r="663" spans="1:18" x14ac:dyDescent="0.3">
      <c r="A663" s="738" t="s">
        <v>3739</v>
      </c>
      <c r="B663" s="739"/>
      <c r="C663" s="739"/>
      <c r="D663" s="739"/>
      <c r="E663" s="739"/>
      <c r="F663" s="739"/>
      <c r="G663" s="739"/>
      <c r="H663" s="739"/>
      <c r="I663" s="739"/>
      <c r="J663" s="739"/>
      <c r="K663" s="739"/>
      <c r="L663" s="739"/>
      <c r="M663" s="740"/>
      <c r="N663" s="738" t="s">
        <v>3740</v>
      </c>
      <c r="O663" s="740"/>
      <c r="R663" s="1">
        <f>IF(AND(A664="",N664=""),0,16)</f>
        <v>0</v>
      </c>
    </row>
    <row r="664" spans="1:18" x14ac:dyDescent="0.25">
      <c r="A664" s="733" t="str">
        <f>IF(OR('521A_entry'!Q354="",'521A_entry'!Q354=0),"",'521A_entry'!Q354)</f>
        <v/>
      </c>
      <c r="B664" s="734"/>
      <c r="C664" s="734"/>
      <c r="D664" s="734"/>
      <c r="E664" s="734"/>
      <c r="F664" s="734"/>
      <c r="G664" s="734"/>
      <c r="H664" s="734"/>
      <c r="I664" s="734"/>
      <c r="J664" s="734"/>
      <c r="K664" s="734"/>
      <c r="L664" s="734"/>
      <c r="M664" s="735"/>
      <c r="N664" s="731" t="str">
        <f>IF(OR('521A_entry'!R354="",'521A_entry'!R354=0),"",'521A_entry'!R354)</f>
        <v/>
      </c>
      <c r="O664" s="736"/>
    </row>
    <row r="665" spans="1:18" x14ac:dyDescent="0.25">
      <c r="A665" s="733" t="str">
        <f>IF(OR('521A_entry'!Q355="",'521A_entry'!Q355=0),"",'521A_entry'!Q355)</f>
        <v/>
      </c>
      <c r="B665" s="734"/>
      <c r="C665" s="734"/>
      <c r="D665" s="734"/>
      <c r="E665" s="734"/>
      <c r="F665" s="734"/>
      <c r="G665" s="734"/>
      <c r="H665" s="734"/>
      <c r="I665" s="734"/>
      <c r="J665" s="734"/>
      <c r="K665" s="734"/>
      <c r="L665" s="734"/>
      <c r="M665" s="735"/>
      <c r="N665" s="731" t="str">
        <f>IF(OR('521A_entry'!R355="",'521A_entry'!R355=0),"",'521A_entry'!R355)</f>
        <v/>
      </c>
      <c r="O665" s="736"/>
    </row>
    <row r="666" spans="1:18" x14ac:dyDescent="0.25">
      <c r="A666" s="733" t="str">
        <f>IF(OR('521A_entry'!Q356="",'521A_entry'!Q356=0),"",'521A_entry'!Q356)</f>
        <v/>
      </c>
      <c r="B666" s="734"/>
      <c r="C666" s="734"/>
      <c r="D666" s="734"/>
      <c r="E666" s="734"/>
      <c r="F666" s="734"/>
      <c r="G666" s="734"/>
      <c r="H666" s="734"/>
      <c r="I666" s="734"/>
      <c r="J666" s="734"/>
      <c r="K666" s="734"/>
      <c r="L666" s="734"/>
      <c r="M666" s="735"/>
      <c r="N666" s="731" t="str">
        <f>IF(OR('521A_entry'!R356="",'521A_entry'!R356=0),"",'521A_entry'!R356)</f>
        <v/>
      </c>
      <c r="O666" s="736"/>
    </row>
    <row r="667" spans="1:18" x14ac:dyDescent="0.25">
      <c r="A667" s="733" t="str">
        <f>IF(OR('521A_entry'!Q248="",'521A_entry'!Q248=0),"",'521A_entry'!Q248)</f>
        <v/>
      </c>
      <c r="B667" s="734"/>
      <c r="C667" s="734"/>
      <c r="D667" s="734"/>
      <c r="E667" s="734"/>
      <c r="F667" s="734"/>
      <c r="G667" s="734"/>
      <c r="H667" s="734"/>
      <c r="I667" s="734"/>
      <c r="J667" s="734"/>
      <c r="K667" s="734"/>
      <c r="L667" s="734"/>
      <c r="M667" s="735"/>
      <c r="N667" s="731" t="str">
        <f>IF(OR('521A_entry'!R248="",'521A_entry'!R248=0),"",'521A_entry'!R248)</f>
        <v/>
      </c>
      <c r="O667" s="736"/>
    </row>
    <row r="668" spans="1:18" x14ac:dyDescent="0.25">
      <c r="A668" s="733"/>
      <c r="B668" s="734"/>
      <c r="C668" s="734"/>
      <c r="D668" s="734"/>
      <c r="E668" s="734"/>
      <c r="F668" s="734"/>
      <c r="G668" s="734"/>
      <c r="H668" s="734"/>
      <c r="I668" s="734"/>
      <c r="J668" s="734"/>
      <c r="K668" s="734"/>
      <c r="L668" s="734"/>
      <c r="M668" s="735"/>
      <c r="N668" s="731"/>
      <c r="O668" s="736"/>
    </row>
    <row r="669" spans="1:18" x14ac:dyDescent="0.25">
      <c r="A669" s="733"/>
      <c r="B669" s="734"/>
      <c r="C669" s="734"/>
      <c r="D669" s="734"/>
      <c r="E669" s="734"/>
      <c r="F669" s="734"/>
      <c r="G669" s="734"/>
      <c r="H669" s="734"/>
      <c r="I669" s="734"/>
      <c r="J669" s="734"/>
      <c r="K669" s="734"/>
      <c r="L669" s="734"/>
      <c r="M669" s="735"/>
      <c r="N669" s="731"/>
      <c r="O669" s="736"/>
    </row>
    <row r="670" spans="1:18" x14ac:dyDescent="0.25">
      <c r="A670" s="733"/>
      <c r="B670" s="734"/>
      <c r="C670" s="734"/>
      <c r="D670" s="734"/>
      <c r="E670" s="734"/>
      <c r="F670" s="734"/>
      <c r="G670" s="734"/>
      <c r="H670" s="734"/>
      <c r="I670" s="734"/>
      <c r="J670" s="734"/>
      <c r="K670" s="734"/>
      <c r="L670" s="734"/>
      <c r="M670" s="735"/>
      <c r="N670" s="731"/>
      <c r="O670" s="736"/>
    </row>
    <row r="671" spans="1:18" x14ac:dyDescent="0.25">
      <c r="A671" s="733"/>
      <c r="B671" s="734"/>
      <c r="C671" s="734"/>
      <c r="D671" s="734"/>
      <c r="E671" s="734"/>
      <c r="F671" s="734"/>
      <c r="G671" s="734"/>
      <c r="H671" s="734"/>
      <c r="I671" s="734"/>
      <c r="J671" s="734"/>
      <c r="K671" s="734"/>
      <c r="L671" s="734"/>
      <c r="M671" s="735"/>
      <c r="N671" s="731"/>
      <c r="O671" s="736"/>
    </row>
    <row r="672" spans="1:18" x14ac:dyDescent="0.25">
      <c r="A672" s="728" t="s">
        <v>3103</v>
      </c>
      <c r="B672" s="729"/>
      <c r="C672" s="729"/>
      <c r="D672" s="729"/>
      <c r="E672" s="729"/>
      <c r="F672" s="729"/>
      <c r="G672" s="729"/>
      <c r="H672" s="729"/>
      <c r="I672" s="729"/>
      <c r="J672" s="729"/>
      <c r="K672" s="729"/>
      <c r="L672" s="729"/>
      <c r="M672" s="730"/>
      <c r="N672" s="731">
        <f>$N$86</f>
        <v>0</v>
      </c>
      <c r="O672" s="732"/>
    </row>
    <row r="673" spans="1:18" ht="13.2" customHeight="1" x14ac:dyDescent="0.25">
      <c r="A673" s="759" t="s">
        <v>3773</v>
      </c>
      <c r="B673" s="760"/>
      <c r="C673" s="760"/>
      <c r="D673" s="760"/>
      <c r="E673" s="761"/>
      <c r="F673" s="749" t="s">
        <v>3732</v>
      </c>
      <c r="G673" s="750"/>
      <c r="H673" s="750"/>
      <c r="I673" s="750"/>
      <c r="J673" s="750"/>
      <c r="K673" s="750"/>
      <c r="L673" s="750"/>
      <c r="M673" s="751"/>
      <c r="N673" s="752" t="s">
        <v>3719</v>
      </c>
      <c r="O673" s="753"/>
    </row>
    <row r="674" spans="1:18" x14ac:dyDescent="0.25">
      <c r="A674" s="754" t="str">
        <f>"Page 17 of "&amp;$R$3</f>
        <v>Page 17 of 4</v>
      </c>
      <c r="B674" s="755"/>
      <c r="C674" s="755"/>
      <c r="D674" s="755"/>
      <c r="E674" s="756"/>
      <c r="F674" s="754" t="str">
        <f>IF(K569="","",K569)</f>
        <v/>
      </c>
      <c r="G674" s="755"/>
      <c r="H674" s="755"/>
      <c r="I674" s="755"/>
      <c r="J674" s="755"/>
      <c r="K674" s="755"/>
      <c r="L674" s="755"/>
      <c r="M674" s="756"/>
      <c r="N674" s="757"/>
      <c r="O674" s="758"/>
    </row>
    <row r="675" spans="1:18" ht="13.2" customHeight="1" x14ac:dyDescent="0.3">
      <c r="A675" s="737" t="s">
        <v>3768</v>
      </c>
      <c r="B675" s="737"/>
      <c r="C675" s="737"/>
      <c r="D675" s="737"/>
      <c r="E675" s="737"/>
      <c r="F675" s="737"/>
      <c r="G675" s="624"/>
      <c r="H675" s="624"/>
      <c r="I675" s="624"/>
      <c r="J675" s="624"/>
      <c r="K675" s="624"/>
      <c r="L675" s="624"/>
      <c r="M675" s="624"/>
      <c r="N675" s="624"/>
      <c r="O675" s="624"/>
    </row>
    <row r="676" spans="1:18" x14ac:dyDescent="0.3">
      <c r="A676" s="738" t="s">
        <v>3733</v>
      </c>
      <c r="B676" s="739"/>
      <c r="C676" s="739"/>
      <c r="D676" s="739"/>
      <c r="E676" s="739"/>
      <c r="F676" s="739"/>
      <c r="G676" s="739"/>
      <c r="H676" s="739"/>
      <c r="I676" s="739"/>
      <c r="J676" s="739"/>
      <c r="K676" s="739"/>
      <c r="L676" s="739"/>
      <c r="M676" s="740"/>
      <c r="N676" s="738" t="s">
        <v>3734</v>
      </c>
      <c r="O676" s="740"/>
      <c r="R676" s="1">
        <f>IF(AND(A677="",N677=""),0,17)</f>
        <v>0</v>
      </c>
    </row>
    <row r="677" spans="1:18" x14ac:dyDescent="0.25">
      <c r="A677" s="733" t="str">
        <f>IF(OR('521A_entry'!L323="",'521A_entry'!L323=0),"",'521A_entry'!L323)</f>
        <v/>
      </c>
      <c r="B677" s="734"/>
      <c r="C677" s="734"/>
      <c r="D677" s="734"/>
      <c r="E677" s="734"/>
      <c r="F677" s="734"/>
      <c r="G677" s="734"/>
      <c r="H677" s="734"/>
      <c r="I677" s="734"/>
      <c r="J677" s="734"/>
      <c r="K677" s="734"/>
      <c r="L677" s="734"/>
      <c r="M677" s="735"/>
      <c r="N677" s="731" t="str">
        <f>IF(OR('521A_entry'!M323="",'521A_entry'!M323=0),"",'521A_entry'!M323)</f>
        <v/>
      </c>
      <c r="O677" s="736"/>
    </row>
    <row r="678" spans="1:18" x14ac:dyDescent="0.25">
      <c r="A678" s="733" t="str">
        <f>IF(OR('521A_entry'!L324="",'521A_entry'!L324=0),"",'521A_entry'!L324)</f>
        <v/>
      </c>
      <c r="B678" s="734"/>
      <c r="C678" s="734"/>
      <c r="D678" s="734"/>
      <c r="E678" s="734"/>
      <c r="F678" s="734"/>
      <c r="G678" s="734"/>
      <c r="H678" s="734"/>
      <c r="I678" s="734"/>
      <c r="J678" s="734"/>
      <c r="K678" s="734"/>
      <c r="L678" s="734"/>
      <c r="M678" s="735"/>
      <c r="N678" s="731" t="str">
        <f>IF(OR('521A_entry'!M324="",'521A_entry'!M324=0),"",'521A_entry'!M324)</f>
        <v/>
      </c>
      <c r="O678" s="736"/>
    </row>
    <row r="679" spans="1:18" x14ac:dyDescent="0.25">
      <c r="A679" s="733" t="str">
        <f>IF(OR('521A_entry'!L325="",'521A_entry'!L325=0),"",'521A_entry'!L325)</f>
        <v/>
      </c>
      <c r="B679" s="734"/>
      <c r="C679" s="734"/>
      <c r="D679" s="734"/>
      <c r="E679" s="734"/>
      <c r="F679" s="734"/>
      <c r="G679" s="734"/>
      <c r="H679" s="734"/>
      <c r="I679" s="734"/>
      <c r="J679" s="734"/>
      <c r="K679" s="734"/>
      <c r="L679" s="734"/>
      <c r="M679" s="735"/>
      <c r="N679" s="731" t="str">
        <f>IF(OR('521A_entry'!M325="",'521A_entry'!M325=0),"",'521A_entry'!M325)</f>
        <v/>
      </c>
      <c r="O679" s="736"/>
    </row>
    <row r="680" spans="1:18" x14ac:dyDescent="0.25">
      <c r="A680" s="733" t="str">
        <f>IF(OR('521A_entry'!L326="",'521A_entry'!L326=0),"",'521A_entry'!L326)</f>
        <v/>
      </c>
      <c r="B680" s="734"/>
      <c r="C680" s="734"/>
      <c r="D680" s="734"/>
      <c r="E680" s="734"/>
      <c r="F680" s="734"/>
      <c r="G680" s="734"/>
      <c r="H680" s="734"/>
      <c r="I680" s="734"/>
      <c r="J680" s="734"/>
      <c r="K680" s="734"/>
      <c r="L680" s="734"/>
      <c r="M680" s="735"/>
      <c r="N680" s="731" t="str">
        <f>IF(OR('521A_entry'!M326="",'521A_entry'!M326=0),"",'521A_entry'!M326)</f>
        <v/>
      </c>
      <c r="O680" s="736"/>
    </row>
    <row r="681" spans="1:18" x14ac:dyDescent="0.25">
      <c r="A681" s="733" t="str">
        <f>IF(OR('521A_entry'!L327="",'521A_entry'!L327=0),"",'521A_entry'!L327)</f>
        <v/>
      </c>
      <c r="B681" s="734"/>
      <c r="C681" s="734"/>
      <c r="D681" s="734"/>
      <c r="E681" s="734"/>
      <c r="F681" s="734"/>
      <c r="G681" s="734"/>
      <c r="H681" s="734"/>
      <c r="I681" s="734"/>
      <c r="J681" s="734"/>
      <c r="K681" s="734"/>
      <c r="L681" s="734"/>
      <c r="M681" s="735"/>
      <c r="N681" s="731" t="str">
        <f>IF(OR('521A_entry'!M327="",'521A_entry'!M327=0),"",'521A_entry'!M327)</f>
        <v/>
      </c>
      <c r="O681" s="736"/>
    </row>
    <row r="682" spans="1:18" x14ac:dyDescent="0.25">
      <c r="A682" s="745" t="s">
        <v>3735</v>
      </c>
      <c r="B682" s="729"/>
      <c r="C682" s="729"/>
      <c r="D682" s="729"/>
      <c r="E682" s="729"/>
      <c r="F682" s="729"/>
      <c r="G682" s="729"/>
      <c r="H682" s="729"/>
      <c r="I682" s="729"/>
      <c r="J682" s="729"/>
      <c r="K682" s="729"/>
      <c r="L682" s="729"/>
      <c r="M682" s="730"/>
      <c r="N682" s="731">
        <f>$N$49</f>
        <v>0</v>
      </c>
      <c r="O682" s="732"/>
    </row>
    <row r="683" spans="1:18" x14ac:dyDescent="0.3">
      <c r="A683" s="737" t="s">
        <v>3757</v>
      </c>
      <c r="B683" s="737"/>
      <c r="C683" s="737"/>
      <c r="D683" s="737"/>
      <c r="E683" s="737"/>
      <c r="F683" s="737"/>
      <c r="G683" s="624"/>
      <c r="H683" s="624"/>
      <c r="I683" s="624"/>
      <c r="J683" s="624"/>
      <c r="K683" s="624"/>
      <c r="L683" s="624"/>
      <c r="M683" s="624"/>
      <c r="N683" s="624"/>
      <c r="O683" s="624"/>
    </row>
    <row r="684" spans="1:18" ht="30" x14ac:dyDescent="0.3">
      <c r="A684" s="738" t="s">
        <v>3736</v>
      </c>
      <c r="B684" s="746"/>
      <c r="C684" s="746"/>
      <c r="D684" s="746"/>
      <c r="E684" s="746"/>
      <c r="F684" s="746"/>
      <c r="G684" s="730"/>
      <c r="H684" s="747" t="s">
        <v>3099</v>
      </c>
      <c r="I684" s="748"/>
      <c r="J684" s="326" t="s">
        <v>3737</v>
      </c>
      <c r="K684" s="35" t="s">
        <v>3100</v>
      </c>
      <c r="L684" s="728" t="s">
        <v>3101</v>
      </c>
      <c r="M684" s="730"/>
      <c r="N684" s="738" t="s">
        <v>3738</v>
      </c>
      <c r="O684" s="730"/>
    </row>
    <row r="685" spans="1:18" x14ac:dyDescent="0.25">
      <c r="A685" s="733"/>
      <c r="B685" s="734"/>
      <c r="C685" s="734"/>
      <c r="D685" s="734"/>
      <c r="E685" s="734"/>
      <c r="F685" s="734"/>
      <c r="G685" s="735"/>
      <c r="H685" s="741"/>
      <c r="I685" s="742"/>
      <c r="J685" s="324"/>
      <c r="K685" s="145"/>
      <c r="L685" s="743"/>
      <c r="M685" s="744"/>
      <c r="N685" s="731"/>
      <c r="O685" s="736"/>
    </row>
    <row r="686" spans="1:18" x14ac:dyDescent="0.25">
      <c r="A686" s="733"/>
      <c r="B686" s="734"/>
      <c r="C686" s="734"/>
      <c r="D686" s="734"/>
      <c r="E686" s="734"/>
      <c r="F686" s="734"/>
      <c r="G686" s="735"/>
      <c r="H686" s="741"/>
      <c r="I686" s="742"/>
      <c r="J686" s="324"/>
      <c r="K686" s="145"/>
      <c r="L686" s="743"/>
      <c r="M686" s="744"/>
      <c r="N686" s="731"/>
      <c r="O686" s="736"/>
    </row>
    <row r="687" spans="1:18" x14ac:dyDescent="0.25">
      <c r="A687" s="733"/>
      <c r="B687" s="734"/>
      <c r="C687" s="734"/>
      <c r="D687" s="734"/>
      <c r="E687" s="734"/>
      <c r="F687" s="734"/>
      <c r="G687" s="735"/>
      <c r="H687" s="741"/>
      <c r="I687" s="742"/>
      <c r="J687" s="324"/>
      <c r="K687" s="145"/>
      <c r="L687" s="743"/>
      <c r="M687" s="744"/>
      <c r="N687" s="731"/>
      <c r="O687" s="736"/>
    </row>
    <row r="688" spans="1:18" x14ac:dyDescent="0.25">
      <c r="A688" s="733"/>
      <c r="B688" s="734"/>
      <c r="C688" s="734"/>
      <c r="D688" s="734"/>
      <c r="E688" s="734"/>
      <c r="F688" s="734"/>
      <c r="G688" s="735"/>
      <c r="H688" s="741"/>
      <c r="I688" s="742"/>
      <c r="J688" s="324"/>
      <c r="K688" s="145"/>
      <c r="L688" s="743"/>
      <c r="M688" s="744"/>
      <c r="N688" s="731"/>
      <c r="O688" s="736"/>
    </row>
    <row r="689" spans="1:15" x14ac:dyDescent="0.25">
      <c r="A689" s="733"/>
      <c r="B689" s="734"/>
      <c r="C689" s="734"/>
      <c r="D689" s="734"/>
      <c r="E689" s="734"/>
      <c r="F689" s="734"/>
      <c r="G689" s="735"/>
      <c r="H689" s="741"/>
      <c r="I689" s="742"/>
      <c r="J689" s="324"/>
      <c r="K689" s="145"/>
      <c r="L689" s="743"/>
      <c r="M689" s="744"/>
      <c r="N689" s="731"/>
      <c r="O689" s="736"/>
    </row>
    <row r="690" spans="1:15" x14ac:dyDescent="0.25">
      <c r="A690" s="733"/>
      <c r="B690" s="734"/>
      <c r="C690" s="734"/>
      <c r="D690" s="734"/>
      <c r="E690" s="734"/>
      <c r="F690" s="734"/>
      <c r="G690" s="735"/>
      <c r="H690" s="741"/>
      <c r="I690" s="742"/>
      <c r="J690" s="324"/>
      <c r="K690" s="145"/>
      <c r="L690" s="743"/>
      <c r="M690" s="744"/>
      <c r="N690" s="731"/>
      <c r="O690" s="736"/>
    </row>
    <row r="691" spans="1:15" x14ac:dyDescent="0.25">
      <c r="A691" s="733"/>
      <c r="B691" s="734"/>
      <c r="C691" s="734"/>
      <c r="D691" s="734"/>
      <c r="E691" s="734"/>
      <c r="F691" s="734"/>
      <c r="G691" s="735"/>
      <c r="H691" s="741"/>
      <c r="I691" s="742"/>
      <c r="J691" s="324"/>
      <c r="K691" s="145"/>
      <c r="L691" s="743"/>
      <c r="M691" s="744"/>
      <c r="N691" s="731"/>
      <c r="O691" s="736"/>
    </row>
    <row r="692" spans="1:15" x14ac:dyDescent="0.25">
      <c r="A692" s="733"/>
      <c r="B692" s="734"/>
      <c r="C692" s="734"/>
      <c r="D692" s="734"/>
      <c r="E692" s="734"/>
      <c r="F692" s="734"/>
      <c r="G692" s="735"/>
      <c r="H692" s="741"/>
      <c r="I692" s="742"/>
      <c r="J692" s="324"/>
      <c r="K692" s="145"/>
      <c r="L692" s="743"/>
      <c r="M692" s="744"/>
      <c r="N692" s="731"/>
      <c r="O692" s="736"/>
    </row>
    <row r="693" spans="1:15" x14ac:dyDescent="0.25">
      <c r="A693" s="733"/>
      <c r="B693" s="734"/>
      <c r="C693" s="734"/>
      <c r="D693" s="734"/>
      <c r="E693" s="734"/>
      <c r="F693" s="734"/>
      <c r="G693" s="735"/>
      <c r="H693" s="741"/>
      <c r="I693" s="742"/>
      <c r="J693" s="324"/>
      <c r="K693" s="145"/>
      <c r="L693" s="743"/>
      <c r="M693" s="744"/>
      <c r="N693" s="731"/>
      <c r="O693" s="736"/>
    </row>
    <row r="694" spans="1:15" x14ac:dyDescent="0.25">
      <c r="A694" s="733"/>
      <c r="B694" s="734"/>
      <c r="C694" s="734"/>
      <c r="D694" s="734"/>
      <c r="E694" s="734"/>
      <c r="F694" s="734"/>
      <c r="G694" s="735"/>
      <c r="H694" s="741"/>
      <c r="I694" s="742"/>
      <c r="J694" s="324"/>
      <c r="K694" s="145"/>
      <c r="L694" s="743"/>
      <c r="M694" s="744"/>
      <c r="N694" s="731"/>
      <c r="O694" s="736"/>
    </row>
    <row r="695" spans="1:15" x14ac:dyDescent="0.25">
      <c r="A695" s="733"/>
      <c r="B695" s="734"/>
      <c r="C695" s="734"/>
      <c r="D695" s="734"/>
      <c r="E695" s="734"/>
      <c r="F695" s="734"/>
      <c r="G695" s="735"/>
      <c r="H695" s="741"/>
      <c r="I695" s="742"/>
      <c r="J695" s="324"/>
      <c r="K695" s="145"/>
      <c r="L695" s="743"/>
      <c r="M695" s="744"/>
      <c r="N695" s="731"/>
      <c r="O695" s="736"/>
    </row>
    <row r="696" spans="1:15" x14ac:dyDescent="0.25">
      <c r="A696" s="733"/>
      <c r="B696" s="734"/>
      <c r="C696" s="734"/>
      <c r="D696" s="734"/>
      <c r="E696" s="734"/>
      <c r="F696" s="734"/>
      <c r="G696" s="735"/>
      <c r="H696" s="741"/>
      <c r="I696" s="742"/>
      <c r="J696" s="324"/>
      <c r="K696" s="145"/>
      <c r="L696" s="743"/>
      <c r="M696" s="744"/>
      <c r="N696" s="731"/>
      <c r="O696" s="736"/>
    </row>
    <row r="697" spans="1:15" x14ac:dyDescent="0.25">
      <c r="A697" s="733"/>
      <c r="B697" s="734"/>
      <c r="C697" s="734"/>
      <c r="D697" s="734"/>
      <c r="E697" s="734"/>
      <c r="F697" s="734"/>
      <c r="G697" s="735"/>
      <c r="H697" s="741"/>
      <c r="I697" s="742"/>
      <c r="J697" s="324"/>
      <c r="K697" s="145"/>
      <c r="L697" s="743"/>
      <c r="M697" s="744"/>
      <c r="N697" s="731"/>
      <c r="O697" s="736"/>
    </row>
    <row r="698" spans="1:15" x14ac:dyDescent="0.25">
      <c r="A698" s="733"/>
      <c r="B698" s="734"/>
      <c r="C698" s="734"/>
      <c r="D698" s="734"/>
      <c r="E698" s="734"/>
      <c r="F698" s="734"/>
      <c r="G698" s="735"/>
      <c r="H698" s="741"/>
      <c r="I698" s="742"/>
      <c r="J698" s="324"/>
      <c r="K698" s="145"/>
      <c r="L698" s="743"/>
      <c r="M698" s="744"/>
      <c r="N698" s="731"/>
      <c r="O698" s="736"/>
    </row>
    <row r="699" spans="1:15" x14ac:dyDescent="0.25">
      <c r="A699" s="733"/>
      <c r="B699" s="734"/>
      <c r="C699" s="734"/>
      <c r="D699" s="734"/>
      <c r="E699" s="734"/>
      <c r="F699" s="734"/>
      <c r="G699" s="735"/>
      <c r="H699" s="741"/>
      <c r="I699" s="742"/>
      <c r="J699" s="324"/>
      <c r="K699" s="145"/>
      <c r="L699" s="743"/>
      <c r="M699" s="744"/>
      <c r="N699" s="731"/>
      <c r="O699" s="736"/>
    </row>
    <row r="700" spans="1:15" x14ac:dyDescent="0.25">
      <c r="A700" s="733"/>
      <c r="B700" s="734"/>
      <c r="C700" s="734"/>
      <c r="D700" s="734"/>
      <c r="E700" s="734"/>
      <c r="F700" s="734"/>
      <c r="G700" s="735"/>
      <c r="H700" s="741"/>
      <c r="I700" s="742"/>
      <c r="J700" s="324"/>
      <c r="K700" s="145"/>
      <c r="L700" s="743"/>
      <c r="M700" s="744"/>
      <c r="N700" s="731"/>
      <c r="O700" s="736"/>
    </row>
    <row r="701" spans="1:15" x14ac:dyDescent="0.25">
      <c r="A701" s="733"/>
      <c r="B701" s="734"/>
      <c r="C701" s="734"/>
      <c r="D701" s="734"/>
      <c r="E701" s="734"/>
      <c r="F701" s="734"/>
      <c r="G701" s="735"/>
      <c r="H701" s="741"/>
      <c r="I701" s="742"/>
      <c r="J701" s="324"/>
      <c r="K701" s="145"/>
      <c r="L701" s="743"/>
      <c r="M701" s="744"/>
      <c r="N701" s="731"/>
      <c r="O701" s="736"/>
    </row>
    <row r="702" spans="1:15" x14ac:dyDescent="0.25">
      <c r="A702" s="733"/>
      <c r="B702" s="734"/>
      <c r="C702" s="734"/>
      <c r="D702" s="734"/>
      <c r="E702" s="734"/>
      <c r="F702" s="734"/>
      <c r="G702" s="735"/>
      <c r="H702" s="741"/>
      <c r="I702" s="742"/>
      <c r="J702" s="324"/>
      <c r="K702" s="145"/>
      <c r="L702" s="743"/>
      <c r="M702" s="744"/>
      <c r="N702" s="731"/>
      <c r="O702" s="736"/>
    </row>
    <row r="703" spans="1:15" x14ac:dyDescent="0.25">
      <c r="A703" s="733"/>
      <c r="B703" s="734"/>
      <c r="C703" s="734"/>
      <c r="D703" s="734"/>
      <c r="E703" s="734"/>
      <c r="F703" s="734"/>
      <c r="G703" s="735"/>
      <c r="H703" s="741"/>
      <c r="I703" s="742"/>
      <c r="J703" s="324"/>
      <c r="K703" s="145"/>
      <c r="L703" s="743"/>
      <c r="M703" s="744"/>
      <c r="N703" s="731"/>
      <c r="O703" s="736"/>
    </row>
    <row r="704" spans="1:15" x14ac:dyDescent="0.25">
      <c r="A704" s="733"/>
      <c r="B704" s="734"/>
      <c r="C704" s="734"/>
      <c r="D704" s="734"/>
      <c r="E704" s="734"/>
      <c r="F704" s="734"/>
      <c r="G704" s="735"/>
      <c r="H704" s="741"/>
      <c r="I704" s="742"/>
      <c r="J704" s="324"/>
      <c r="K704" s="145"/>
      <c r="L704" s="743"/>
      <c r="M704" s="744"/>
      <c r="N704" s="731"/>
      <c r="O704" s="736"/>
    </row>
    <row r="705" spans="1:15" x14ac:dyDescent="0.25">
      <c r="A705" s="733"/>
      <c r="B705" s="734"/>
      <c r="C705" s="734"/>
      <c r="D705" s="734"/>
      <c r="E705" s="734"/>
      <c r="F705" s="734"/>
      <c r="G705" s="735"/>
      <c r="H705" s="741"/>
      <c r="I705" s="742"/>
      <c r="J705" s="324"/>
      <c r="K705" s="145"/>
      <c r="L705" s="743"/>
      <c r="M705" s="744"/>
      <c r="N705" s="731"/>
      <c r="O705" s="736"/>
    </row>
    <row r="706" spans="1:15" x14ac:dyDescent="0.25">
      <c r="A706" s="733"/>
      <c r="B706" s="734"/>
      <c r="C706" s="734"/>
      <c r="D706" s="734"/>
      <c r="E706" s="734"/>
      <c r="F706" s="734"/>
      <c r="G706" s="735"/>
      <c r="H706" s="741"/>
      <c r="I706" s="742"/>
      <c r="J706" s="324"/>
      <c r="K706" s="145"/>
      <c r="L706" s="743"/>
      <c r="M706" s="744"/>
      <c r="N706" s="731"/>
      <c r="O706" s="736"/>
    </row>
    <row r="707" spans="1:15" x14ac:dyDescent="0.25">
      <c r="A707" s="733"/>
      <c r="B707" s="734"/>
      <c r="C707" s="734"/>
      <c r="D707" s="734"/>
      <c r="E707" s="734"/>
      <c r="F707" s="734"/>
      <c r="G707" s="735"/>
      <c r="H707" s="741"/>
      <c r="I707" s="742"/>
      <c r="J707" s="324"/>
      <c r="K707" s="145"/>
      <c r="L707" s="743"/>
      <c r="M707" s="744"/>
      <c r="N707" s="731"/>
      <c r="O707" s="736"/>
    </row>
    <row r="708" spans="1:15" x14ac:dyDescent="0.25">
      <c r="A708" s="728" t="s">
        <v>3102</v>
      </c>
      <c r="B708" s="729"/>
      <c r="C708" s="729"/>
      <c r="D708" s="729"/>
      <c r="E708" s="729"/>
      <c r="F708" s="729"/>
      <c r="G708" s="729"/>
      <c r="H708" s="729"/>
      <c r="I708" s="729"/>
      <c r="J708" s="729"/>
      <c r="K708" s="729"/>
      <c r="L708" s="729"/>
      <c r="M708" s="730"/>
      <c r="N708" s="731">
        <f>$N$75</f>
        <v>0</v>
      </c>
      <c r="O708" s="732"/>
    </row>
    <row r="709" spans="1:15" x14ac:dyDescent="0.3">
      <c r="A709" s="737" t="s">
        <v>3758</v>
      </c>
      <c r="B709" s="737"/>
      <c r="C709" s="737"/>
      <c r="D709" s="737"/>
      <c r="E709" s="737"/>
      <c r="F709" s="737"/>
      <c r="G709" s="624"/>
      <c r="H709" s="624"/>
      <c r="I709" s="624"/>
      <c r="J709" s="624"/>
      <c r="K709" s="624"/>
      <c r="L709" s="624"/>
      <c r="M709" s="624"/>
      <c r="N709" s="624"/>
      <c r="O709" s="624"/>
    </row>
    <row r="710" spans="1:15" x14ac:dyDescent="0.3">
      <c r="A710" s="738" t="s">
        <v>3739</v>
      </c>
      <c r="B710" s="739"/>
      <c r="C710" s="739"/>
      <c r="D710" s="739"/>
      <c r="E710" s="739"/>
      <c r="F710" s="739"/>
      <c r="G710" s="739"/>
      <c r="H710" s="739"/>
      <c r="I710" s="739"/>
      <c r="J710" s="739"/>
      <c r="K710" s="739"/>
      <c r="L710" s="739"/>
      <c r="M710" s="740"/>
      <c r="N710" s="738" t="s">
        <v>3740</v>
      </c>
      <c r="O710" s="740"/>
    </row>
    <row r="711" spans="1:15" x14ac:dyDescent="0.25">
      <c r="A711" s="733"/>
      <c r="B711" s="734"/>
      <c r="C711" s="734"/>
      <c r="D711" s="734"/>
      <c r="E711" s="734"/>
      <c r="F711" s="734"/>
      <c r="G711" s="734"/>
      <c r="H711" s="734"/>
      <c r="I711" s="734"/>
      <c r="J711" s="734"/>
      <c r="K711" s="734"/>
      <c r="L711" s="734"/>
      <c r="M711" s="735"/>
      <c r="N711" s="731"/>
      <c r="O711" s="736"/>
    </row>
    <row r="712" spans="1:15" x14ac:dyDescent="0.25">
      <c r="A712" s="733"/>
      <c r="B712" s="734"/>
      <c r="C712" s="734"/>
      <c r="D712" s="734"/>
      <c r="E712" s="734"/>
      <c r="F712" s="734"/>
      <c r="G712" s="734"/>
      <c r="H712" s="734"/>
      <c r="I712" s="734"/>
      <c r="J712" s="734"/>
      <c r="K712" s="734"/>
      <c r="L712" s="734"/>
      <c r="M712" s="735"/>
      <c r="N712" s="731"/>
      <c r="O712" s="736"/>
    </row>
    <row r="713" spans="1:15" x14ac:dyDescent="0.25">
      <c r="A713" s="733"/>
      <c r="B713" s="734"/>
      <c r="C713" s="734"/>
      <c r="D713" s="734"/>
      <c r="E713" s="734"/>
      <c r="F713" s="734"/>
      <c r="G713" s="734"/>
      <c r="H713" s="734"/>
      <c r="I713" s="734"/>
      <c r="J713" s="734"/>
      <c r="K713" s="734"/>
      <c r="L713" s="734"/>
      <c r="M713" s="735"/>
      <c r="N713" s="731"/>
      <c r="O713" s="736"/>
    </row>
    <row r="714" spans="1:15" x14ac:dyDescent="0.25">
      <c r="A714" s="733"/>
      <c r="B714" s="734"/>
      <c r="C714" s="734"/>
      <c r="D714" s="734"/>
      <c r="E714" s="734"/>
      <c r="F714" s="734"/>
      <c r="G714" s="734"/>
      <c r="H714" s="734"/>
      <c r="I714" s="734"/>
      <c r="J714" s="734"/>
      <c r="K714" s="734"/>
      <c r="L714" s="734"/>
      <c r="M714" s="735"/>
      <c r="N714" s="731"/>
      <c r="O714" s="736"/>
    </row>
    <row r="715" spans="1:15" x14ac:dyDescent="0.25">
      <c r="A715" s="733"/>
      <c r="B715" s="734"/>
      <c r="C715" s="734"/>
      <c r="D715" s="734"/>
      <c r="E715" s="734"/>
      <c r="F715" s="734"/>
      <c r="G715" s="734"/>
      <c r="H715" s="734"/>
      <c r="I715" s="734"/>
      <c r="J715" s="734"/>
      <c r="K715" s="734"/>
      <c r="L715" s="734"/>
      <c r="M715" s="735"/>
      <c r="N715" s="731"/>
      <c r="O715" s="736"/>
    </row>
    <row r="716" spans="1:15" x14ac:dyDescent="0.25">
      <c r="A716" s="733"/>
      <c r="B716" s="734"/>
      <c r="C716" s="734"/>
      <c r="D716" s="734"/>
      <c r="E716" s="734"/>
      <c r="F716" s="734"/>
      <c r="G716" s="734"/>
      <c r="H716" s="734"/>
      <c r="I716" s="734"/>
      <c r="J716" s="734"/>
      <c r="K716" s="734"/>
      <c r="L716" s="734"/>
      <c r="M716" s="735"/>
      <c r="N716" s="731"/>
      <c r="O716" s="736"/>
    </row>
    <row r="717" spans="1:15" x14ac:dyDescent="0.25">
      <c r="A717" s="733"/>
      <c r="B717" s="734"/>
      <c r="C717" s="734"/>
      <c r="D717" s="734"/>
      <c r="E717" s="734"/>
      <c r="F717" s="734"/>
      <c r="G717" s="734"/>
      <c r="H717" s="734"/>
      <c r="I717" s="734"/>
      <c r="J717" s="734"/>
      <c r="K717" s="734"/>
      <c r="L717" s="734"/>
      <c r="M717" s="735"/>
      <c r="N717" s="731"/>
      <c r="O717" s="736"/>
    </row>
    <row r="718" spans="1:15" x14ac:dyDescent="0.25">
      <c r="A718" s="733"/>
      <c r="B718" s="734"/>
      <c r="C718" s="734"/>
      <c r="D718" s="734"/>
      <c r="E718" s="734"/>
      <c r="F718" s="734"/>
      <c r="G718" s="734"/>
      <c r="H718" s="734"/>
      <c r="I718" s="734"/>
      <c r="J718" s="734"/>
      <c r="K718" s="734"/>
      <c r="L718" s="734"/>
      <c r="M718" s="735"/>
      <c r="N718" s="731"/>
      <c r="O718" s="736"/>
    </row>
    <row r="719" spans="1:15" x14ac:dyDescent="0.25">
      <c r="A719" s="728" t="s">
        <v>3103</v>
      </c>
      <c r="B719" s="729"/>
      <c r="C719" s="729"/>
      <c r="D719" s="729"/>
      <c r="E719" s="729"/>
      <c r="F719" s="729"/>
      <c r="G719" s="729"/>
      <c r="H719" s="729"/>
      <c r="I719" s="729"/>
      <c r="J719" s="729"/>
      <c r="K719" s="729"/>
      <c r="L719" s="729"/>
      <c r="M719" s="730"/>
      <c r="N719" s="731">
        <f>$N$86</f>
        <v>0</v>
      </c>
      <c r="O719" s="732"/>
    </row>
    <row r="720" spans="1:15" ht="13.2" customHeight="1" x14ac:dyDescent="0.25">
      <c r="A720" s="759" t="s">
        <v>3773</v>
      </c>
      <c r="B720" s="760"/>
      <c r="C720" s="760"/>
      <c r="D720" s="760"/>
      <c r="E720" s="761"/>
      <c r="F720" s="749" t="s">
        <v>3732</v>
      </c>
      <c r="G720" s="750"/>
      <c r="H720" s="750"/>
      <c r="I720" s="750"/>
      <c r="J720" s="750"/>
      <c r="K720" s="750"/>
      <c r="L720" s="750"/>
      <c r="M720" s="751"/>
      <c r="N720" s="752" t="s">
        <v>3719</v>
      </c>
      <c r="O720" s="753"/>
    </row>
    <row r="721" spans="1:18" x14ac:dyDescent="0.25">
      <c r="A721" s="754" t="str">
        <f>"Page 18 of "&amp;$R$3</f>
        <v>Page 18 of 4</v>
      </c>
      <c r="B721" s="755"/>
      <c r="C721" s="755"/>
      <c r="D721" s="755"/>
      <c r="E721" s="756"/>
      <c r="F721" s="754" t="str">
        <f>IF(K616="","",K616)</f>
        <v/>
      </c>
      <c r="G721" s="755"/>
      <c r="H721" s="755"/>
      <c r="I721" s="755"/>
      <c r="J721" s="755"/>
      <c r="K721" s="755"/>
      <c r="L721" s="755"/>
      <c r="M721" s="756"/>
      <c r="N721" s="757"/>
      <c r="O721" s="758"/>
    </row>
    <row r="722" spans="1:18" ht="13.2" customHeight="1" x14ac:dyDescent="0.3">
      <c r="A722" s="737" t="s">
        <v>3768</v>
      </c>
      <c r="B722" s="737"/>
      <c r="C722" s="737"/>
      <c r="D722" s="737"/>
      <c r="E722" s="737"/>
      <c r="F722" s="737"/>
      <c r="G722" s="624"/>
      <c r="H722" s="624"/>
      <c r="I722" s="624"/>
      <c r="J722" s="624"/>
      <c r="K722" s="624"/>
      <c r="L722" s="624"/>
      <c r="M722" s="624"/>
      <c r="N722" s="624"/>
      <c r="O722" s="624"/>
    </row>
    <row r="723" spans="1:18" x14ac:dyDescent="0.3">
      <c r="A723" s="738" t="s">
        <v>3733</v>
      </c>
      <c r="B723" s="739"/>
      <c r="C723" s="739"/>
      <c r="D723" s="739"/>
      <c r="E723" s="739"/>
      <c r="F723" s="739"/>
      <c r="G723" s="739"/>
      <c r="H723" s="739"/>
      <c r="I723" s="739"/>
      <c r="J723" s="739"/>
      <c r="K723" s="739"/>
      <c r="L723" s="739"/>
      <c r="M723" s="740"/>
      <c r="N723" s="738" t="s">
        <v>3734</v>
      </c>
      <c r="O723" s="740"/>
      <c r="R723" s="1">
        <f>IF(AND(A724="",N724=""),0,18)</f>
        <v>0</v>
      </c>
    </row>
    <row r="724" spans="1:18" x14ac:dyDescent="0.25">
      <c r="A724" s="733" t="str">
        <f>IF(OR('521A_entry'!L328="",'521A_entry'!L328=0),"",'521A_entry'!L328)</f>
        <v/>
      </c>
      <c r="B724" s="734"/>
      <c r="C724" s="734"/>
      <c r="D724" s="734"/>
      <c r="E724" s="734"/>
      <c r="F724" s="734"/>
      <c r="G724" s="734"/>
      <c r="H724" s="734"/>
      <c r="I724" s="734"/>
      <c r="J724" s="734"/>
      <c r="K724" s="734"/>
      <c r="L724" s="734"/>
      <c r="M724" s="735"/>
      <c r="N724" s="731" t="str">
        <f>IF(OR('521A_entry'!M328="",'521A_entry'!M328=0),"",'521A_entry'!M328)</f>
        <v/>
      </c>
      <c r="O724" s="736"/>
    </row>
    <row r="725" spans="1:18" x14ac:dyDescent="0.25">
      <c r="A725" s="733" t="str">
        <f>IF(OR('521A_entry'!L329="",'521A_entry'!L329=0),"",'521A_entry'!L329)</f>
        <v/>
      </c>
      <c r="B725" s="734"/>
      <c r="C725" s="734"/>
      <c r="D725" s="734"/>
      <c r="E725" s="734"/>
      <c r="F725" s="734"/>
      <c r="G725" s="734"/>
      <c r="H725" s="734"/>
      <c r="I725" s="734"/>
      <c r="J725" s="734"/>
      <c r="K725" s="734"/>
      <c r="L725" s="734"/>
      <c r="M725" s="735"/>
      <c r="N725" s="731" t="str">
        <f>IF(OR('521A_entry'!M329="",'521A_entry'!M329=0),"",'521A_entry'!M329)</f>
        <v/>
      </c>
      <c r="O725" s="736"/>
    </row>
    <row r="726" spans="1:18" x14ac:dyDescent="0.25">
      <c r="A726" s="733" t="str">
        <f>IF(OR('521A_entry'!L330="",'521A_entry'!L330=0),"",'521A_entry'!L330)</f>
        <v/>
      </c>
      <c r="B726" s="734"/>
      <c r="C726" s="734"/>
      <c r="D726" s="734"/>
      <c r="E726" s="734"/>
      <c r="F726" s="734"/>
      <c r="G726" s="734"/>
      <c r="H726" s="734"/>
      <c r="I726" s="734"/>
      <c r="J726" s="734"/>
      <c r="K726" s="734"/>
      <c r="L726" s="734"/>
      <c r="M726" s="735"/>
      <c r="N726" s="731" t="str">
        <f>IF(OR('521A_entry'!M330="",'521A_entry'!M330=0),"",'521A_entry'!M330)</f>
        <v/>
      </c>
      <c r="O726" s="736"/>
    </row>
    <row r="727" spans="1:18" x14ac:dyDescent="0.25">
      <c r="A727" s="733" t="str">
        <f>IF(OR('521A_entry'!L331="",'521A_entry'!L331=0),"",'521A_entry'!L331)</f>
        <v/>
      </c>
      <c r="B727" s="734"/>
      <c r="C727" s="734"/>
      <c r="D727" s="734"/>
      <c r="E727" s="734"/>
      <c r="F727" s="734"/>
      <c r="G727" s="734"/>
      <c r="H727" s="734"/>
      <c r="I727" s="734"/>
      <c r="J727" s="734"/>
      <c r="K727" s="734"/>
      <c r="L727" s="734"/>
      <c r="M727" s="735"/>
      <c r="N727" s="731" t="str">
        <f>IF(OR('521A_entry'!M331="",'521A_entry'!M331=0),"",'521A_entry'!M331)</f>
        <v/>
      </c>
      <c r="O727" s="736"/>
    </row>
    <row r="728" spans="1:18" x14ac:dyDescent="0.25">
      <c r="A728" s="733" t="str">
        <f>IF(OR('521A_entry'!L332="",'521A_entry'!L332=0),"",'521A_entry'!L332)</f>
        <v/>
      </c>
      <c r="B728" s="734"/>
      <c r="C728" s="734"/>
      <c r="D728" s="734"/>
      <c r="E728" s="734"/>
      <c r="F728" s="734"/>
      <c r="G728" s="734"/>
      <c r="H728" s="734"/>
      <c r="I728" s="734"/>
      <c r="J728" s="734"/>
      <c r="K728" s="734"/>
      <c r="L728" s="734"/>
      <c r="M728" s="735"/>
      <c r="N728" s="731" t="str">
        <f>IF(OR('521A_entry'!M332="",'521A_entry'!M332=0),"",'521A_entry'!M332)</f>
        <v/>
      </c>
      <c r="O728" s="736"/>
    </row>
    <row r="729" spans="1:18" x14ac:dyDescent="0.25">
      <c r="A729" s="745" t="s">
        <v>3735</v>
      </c>
      <c r="B729" s="729"/>
      <c r="C729" s="729"/>
      <c r="D729" s="729"/>
      <c r="E729" s="729"/>
      <c r="F729" s="729"/>
      <c r="G729" s="729"/>
      <c r="H729" s="729"/>
      <c r="I729" s="729"/>
      <c r="J729" s="729"/>
      <c r="K729" s="729"/>
      <c r="L729" s="729"/>
      <c r="M729" s="730"/>
      <c r="N729" s="731">
        <f>$N$49</f>
        <v>0</v>
      </c>
      <c r="O729" s="732"/>
    </row>
    <row r="730" spans="1:18" x14ac:dyDescent="0.3">
      <c r="A730" s="737" t="s">
        <v>3757</v>
      </c>
      <c r="B730" s="737"/>
      <c r="C730" s="737"/>
      <c r="D730" s="737"/>
      <c r="E730" s="737"/>
      <c r="F730" s="737"/>
      <c r="G730" s="624"/>
      <c r="H730" s="624"/>
      <c r="I730" s="624"/>
      <c r="J730" s="624"/>
      <c r="K730" s="624"/>
      <c r="L730" s="624"/>
      <c r="M730" s="624"/>
      <c r="N730" s="624"/>
      <c r="O730" s="624"/>
    </row>
    <row r="731" spans="1:18" ht="30" x14ac:dyDescent="0.3">
      <c r="A731" s="738" t="s">
        <v>3736</v>
      </c>
      <c r="B731" s="746"/>
      <c r="C731" s="746"/>
      <c r="D731" s="746"/>
      <c r="E731" s="746"/>
      <c r="F731" s="746"/>
      <c r="G731" s="730"/>
      <c r="H731" s="747" t="s">
        <v>3099</v>
      </c>
      <c r="I731" s="748"/>
      <c r="J731" s="326" t="s">
        <v>3737</v>
      </c>
      <c r="K731" s="35" t="s">
        <v>3100</v>
      </c>
      <c r="L731" s="728" t="s">
        <v>3101</v>
      </c>
      <c r="M731" s="730"/>
      <c r="N731" s="738" t="s">
        <v>3738</v>
      </c>
      <c r="O731" s="730"/>
    </row>
    <row r="732" spans="1:18" x14ac:dyDescent="0.25">
      <c r="A732" s="733"/>
      <c r="B732" s="734"/>
      <c r="C732" s="734"/>
      <c r="D732" s="734"/>
      <c r="E732" s="734"/>
      <c r="F732" s="734"/>
      <c r="G732" s="735"/>
      <c r="H732" s="741"/>
      <c r="I732" s="742"/>
      <c r="J732" s="324"/>
      <c r="K732" s="145"/>
      <c r="L732" s="743"/>
      <c r="M732" s="744"/>
      <c r="N732" s="731"/>
      <c r="O732" s="736"/>
    </row>
    <row r="733" spans="1:18" x14ac:dyDescent="0.25">
      <c r="A733" s="733"/>
      <c r="B733" s="734"/>
      <c r="C733" s="734"/>
      <c r="D733" s="734"/>
      <c r="E733" s="734"/>
      <c r="F733" s="734"/>
      <c r="G733" s="735"/>
      <c r="H733" s="741"/>
      <c r="I733" s="742"/>
      <c r="J733" s="324"/>
      <c r="K733" s="145"/>
      <c r="L733" s="743"/>
      <c r="M733" s="744"/>
      <c r="N733" s="731"/>
      <c r="O733" s="736"/>
    </row>
    <row r="734" spans="1:18" x14ac:dyDescent="0.25">
      <c r="A734" s="733"/>
      <c r="B734" s="734"/>
      <c r="C734" s="734"/>
      <c r="D734" s="734"/>
      <c r="E734" s="734"/>
      <c r="F734" s="734"/>
      <c r="G734" s="735"/>
      <c r="H734" s="741"/>
      <c r="I734" s="742"/>
      <c r="J734" s="324"/>
      <c r="K734" s="145"/>
      <c r="L734" s="743"/>
      <c r="M734" s="744"/>
      <c r="N734" s="731"/>
      <c r="O734" s="736"/>
    </row>
    <row r="735" spans="1:18" x14ac:dyDescent="0.25">
      <c r="A735" s="733"/>
      <c r="B735" s="734"/>
      <c r="C735" s="734"/>
      <c r="D735" s="734"/>
      <c r="E735" s="734"/>
      <c r="F735" s="734"/>
      <c r="G735" s="735"/>
      <c r="H735" s="741"/>
      <c r="I735" s="742"/>
      <c r="J735" s="324"/>
      <c r="K735" s="145"/>
      <c r="L735" s="743"/>
      <c r="M735" s="744"/>
      <c r="N735" s="731"/>
      <c r="O735" s="736"/>
    </row>
    <row r="736" spans="1:18" x14ac:dyDescent="0.25">
      <c r="A736" s="733"/>
      <c r="B736" s="734"/>
      <c r="C736" s="734"/>
      <c r="D736" s="734"/>
      <c r="E736" s="734"/>
      <c r="F736" s="734"/>
      <c r="G736" s="735"/>
      <c r="H736" s="741"/>
      <c r="I736" s="742"/>
      <c r="J736" s="324"/>
      <c r="K736" s="145"/>
      <c r="L736" s="743"/>
      <c r="M736" s="744"/>
      <c r="N736" s="731"/>
      <c r="O736" s="736"/>
    </row>
    <row r="737" spans="1:15" x14ac:dyDescent="0.25">
      <c r="A737" s="733"/>
      <c r="B737" s="734"/>
      <c r="C737" s="734"/>
      <c r="D737" s="734"/>
      <c r="E737" s="734"/>
      <c r="F737" s="734"/>
      <c r="G737" s="735"/>
      <c r="H737" s="741"/>
      <c r="I737" s="742"/>
      <c r="J737" s="324"/>
      <c r="K737" s="145"/>
      <c r="L737" s="743"/>
      <c r="M737" s="744"/>
      <c r="N737" s="731"/>
      <c r="O737" s="736"/>
    </row>
    <row r="738" spans="1:15" x14ac:dyDescent="0.25">
      <c r="A738" s="733"/>
      <c r="B738" s="734"/>
      <c r="C738" s="734"/>
      <c r="D738" s="734"/>
      <c r="E738" s="734"/>
      <c r="F738" s="734"/>
      <c r="G738" s="735"/>
      <c r="H738" s="741"/>
      <c r="I738" s="742"/>
      <c r="J738" s="324"/>
      <c r="K738" s="145"/>
      <c r="L738" s="743"/>
      <c r="M738" s="744"/>
      <c r="N738" s="731"/>
      <c r="O738" s="736"/>
    </row>
    <row r="739" spans="1:15" x14ac:dyDescent="0.25">
      <c r="A739" s="733"/>
      <c r="B739" s="734"/>
      <c r="C739" s="734"/>
      <c r="D739" s="734"/>
      <c r="E739" s="734"/>
      <c r="F739" s="734"/>
      <c r="G739" s="735"/>
      <c r="H739" s="741"/>
      <c r="I739" s="742"/>
      <c r="J739" s="324"/>
      <c r="K739" s="145"/>
      <c r="L739" s="743"/>
      <c r="M739" s="744"/>
      <c r="N739" s="731"/>
      <c r="O739" s="736"/>
    </row>
    <row r="740" spans="1:15" x14ac:dyDescent="0.25">
      <c r="A740" s="733"/>
      <c r="B740" s="734"/>
      <c r="C740" s="734"/>
      <c r="D740" s="734"/>
      <c r="E740" s="734"/>
      <c r="F740" s="734"/>
      <c r="G740" s="735"/>
      <c r="H740" s="741"/>
      <c r="I740" s="742"/>
      <c r="J740" s="324"/>
      <c r="K740" s="145"/>
      <c r="L740" s="743"/>
      <c r="M740" s="744"/>
      <c r="N740" s="731"/>
      <c r="O740" s="736"/>
    </row>
    <row r="741" spans="1:15" x14ac:dyDescent="0.25">
      <c r="A741" s="733"/>
      <c r="B741" s="734"/>
      <c r="C741" s="734"/>
      <c r="D741" s="734"/>
      <c r="E741" s="734"/>
      <c r="F741" s="734"/>
      <c r="G741" s="735"/>
      <c r="H741" s="741"/>
      <c r="I741" s="742"/>
      <c r="J741" s="324"/>
      <c r="K741" s="145"/>
      <c r="L741" s="743"/>
      <c r="M741" s="744"/>
      <c r="N741" s="731"/>
      <c r="O741" s="736"/>
    </row>
    <row r="742" spans="1:15" x14ac:dyDescent="0.25">
      <c r="A742" s="733"/>
      <c r="B742" s="734"/>
      <c r="C742" s="734"/>
      <c r="D742" s="734"/>
      <c r="E742" s="734"/>
      <c r="F742" s="734"/>
      <c r="G742" s="735"/>
      <c r="H742" s="741"/>
      <c r="I742" s="742"/>
      <c r="J742" s="324"/>
      <c r="K742" s="145"/>
      <c r="L742" s="743"/>
      <c r="M742" s="744"/>
      <c r="N742" s="731"/>
      <c r="O742" s="736"/>
    </row>
    <row r="743" spans="1:15" x14ac:dyDescent="0.25">
      <c r="A743" s="733"/>
      <c r="B743" s="734"/>
      <c r="C743" s="734"/>
      <c r="D743" s="734"/>
      <c r="E743" s="734"/>
      <c r="F743" s="734"/>
      <c r="G743" s="735"/>
      <c r="H743" s="741"/>
      <c r="I743" s="742"/>
      <c r="J743" s="324"/>
      <c r="K743" s="145"/>
      <c r="L743" s="743"/>
      <c r="M743" s="744"/>
      <c r="N743" s="731"/>
      <c r="O743" s="736"/>
    </row>
    <row r="744" spans="1:15" x14ac:dyDescent="0.25">
      <c r="A744" s="733"/>
      <c r="B744" s="734"/>
      <c r="C744" s="734"/>
      <c r="D744" s="734"/>
      <c r="E744" s="734"/>
      <c r="F744" s="734"/>
      <c r="G744" s="735"/>
      <c r="H744" s="741"/>
      <c r="I744" s="742"/>
      <c r="J744" s="324"/>
      <c r="K744" s="145"/>
      <c r="L744" s="743"/>
      <c r="M744" s="744"/>
      <c r="N744" s="731"/>
      <c r="O744" s="736"/>
    </row>
    <row r="745" spans="1:15" x14ac:dyDescent="0.25">
      <c r="A745" s="733"/>
      <c r="B745" s="734"/>
      <c r="C745" s="734"/>
      <c r="D745" s="734"/>
      <c r="E745" s="734"/>
      <c r="F745" s="734"/>
      <c r="G745" s="735"/>
      <c r="H745" s="741"/>
      <c r="I745" s="742"/>
      <c r="J745" s="324"/>
      <c r="K745" s="145"/>
      <c r="L745" s="743"/>
      <c r="M745" s="744"/>
      <c r="N745" s="731"/>
      <c r="O745" s="736"/>
    </row>
    <row r="746" spans="1:15" x14ac:dyDescent="0.25">
      <c r="A746" s="733"/>
      <c r="B746" s="734"/>
      <c r="C746" s="734"/>
      <c r="D746" s="734"/>
      <c r="E746" s="734"/>
      <c r="F746" s="734"/>
      <c r="G746" s="735"/>
      <c r="H746" s="741"/>
      <c r="I746" s="742"/>
      <c r="J746" s="324"/>
      <c r="K746" s="145"/>
      <c r="L746" s="743"/>
      <c r="M746" s="744"/>
      <c r="N746" s="731"/>
      <c r="O746" s="736"/>
    </row>
    <row r="747" spans="1:15" x14ac:dyDescent="0.25">
      <c r="A747" s="733"/>
      <c r="B747" s="734"/>
      <c r="C747" s="734"/>
      <c r="D747" s="734"/>
      <c r="E747" s="734"/>
      <c r="F747" s="734"/>
      <c r="G747" s="735"/>
      <c r="H747" s="741"/>
      <c r="I747" s="742"/>
      <c r="J747" s="324"/>
      <c r="K747" s="145"/>
      <c r="L747" s="743"/>
      <c r="M747" s="744"/>
      <c r="N747" s="731"/>
      <c r="O747" s="736"/>
    </row>
    <row r="748" spans="1:15" x14ac:dyDescent="0.25">
      <c r="A748" s="733"/>
      <c r="B748" s="734"/>
      <c r="C748" s="734"/>
      <c r="D748" s="734"/>
      <c r="E748" s="734"/>
      <c r="F748" s="734"/>
      <c r="G748" s="735"/>
      <c r="H748" s="741"/>
      <c r="I748" s="742"/>
      <c r="J748" s="324"/>
      <c r="K748" s="145"/>
      <c r="L748" s="743"/>
      <c r="M748" s="744"/>
      <c r="N748" s="731"/>
      <c r="O748" s="736"/>
    </row>
    <row r="749" spans="1:15" x14ac:dyDescent="0.25">
      <c r="A749" s="733"/>
      <c r="B749" s="734"/>
      <c r="C749" s="734"/>
      <c r="D749" s="734"/>
      <c r="E749" s="734"/>
      <c r="F749" s="734"/>
      <c r="G749" s="735"/>
      <c r="H749" s="741"/>
      <c r="I749" s="742"/>
      <c r="J749" s="324"/>
      <c r="K749" s="145"/>
      <c r="L749" s="743"/>
      <c r="M749" s="744"/>
      <c r="N749" s="731"/>
      <c r="O749" s="736"/>
    </row>
    <row r="750" spans="1:15" x14ac:dyDescent="0.25">
      <c r="A750" s="733"/>
      <c r="B750" s="734"/>
      <c r="C750" s="734"/>
      <c r="D750" s="734"/>
      <c r="E750" s="734"/>
      <c r="F750" s="734"/>
      <c r="G750" s="735"/>
      <c r="H750" s="741"/>
      <c r="I750" s="742"/>
      <c r="J750" s="324"/>
      <c r="K750" s="145"/>
      <c r="L750" s="743"/>
      <c r="M750" s="744"/>
      <c r="N750" s="731"/>
      <c r="O750" s="736"/>
    </row>
    <row r="751" spans="1:15" x14ac:dyDescent="0.25">
      <c r="A751" s="733"/>
      <c r="B751" s="734"/>
      <c r="C751" s="734"/>
      <c r="D751" s="734"/>
      <c r="E751" s="734"/>
      <c r="F751" s="734"/>
      <c r="G751" s="735"/>
      <c r="H751" s="741"/>
      <c r="I751" s="742"/>
      <c r="J751" s="324"/>
      <c r="K751" s="145"/>
      <c r="L751" s="743"/>
      <c r="M751" s="744"/>
      <c r="N751" s="731"/>
      <c r="O751" s="736"/>
    </row>
    <row r="752" spans="1:15" x14ac:dyDescent="0.25">
      <c r="A752" s="733"/>
      <c r="B752" s="734"/>
      <c r="C752" s="734"/>
      <c r="D752" s="734"/>
      <c r="E752" s="734"/>
      <c r="F752" s="734"/>
      <c r="G752" s="735"/>
      <c r="H752" s="741"/>
      <c r="I752" s="742"/>
      <c r="J752" s="324"/>
      <c r="K752" s="145"/>
      <c r="L752" s="743"/>
      <c r="M752" s="744"/>
      <c r="N752" s="731"/>
      <c r="O752" s="736"/>
    </row>
    <row r="753" spans="1:15" x14ac:dyDescent="0.25">
      <c r="A753" s="733"/>
      <c r="B753" s="734"/>
      <c r="C753" s="734"/>
      <c r="D753" s="734"/>
      <c r="E753" s="734"/>
      <c r="F753" s="734"/>
      <c r="G753" s="735"/>
      <c r="H753" s="741"/>
      <c r="I753" s="742"/>
      <c r="J753" s="324"/>
      <c r="K753" s="145"/>
      <c r="L753" s="743"/>
      <c r="M753" s="744"/>
      <c r="N753" s="731"/>
      <c r="O753" s="736"/>
    </row>
    <row r="754" spans="1:15" x14ac:dyDescent="0.25">
      <c r="A754" s="733"/>
      <c r="B754" s="734"/>
      <c r="C754" s="734"/>
      <c r="D754" s="734"/>
      <c r="E754" s="734"/>
      <c r="F754" s="734"/>
      <c r="G754" s="735"/>
      <c r="H754" s="741"/>
      <c r="I754" s="742"/>
      <c r="J754" s="324"/>
      <c r="K754" s="145"/>
      <c r="L754" s="743"/>
      <c r="M754" s="744"/>
      <c r="N754" s="731"/>
      <c r="O754" s="736"/>
    </row>
    <row r="755" spans="1:15" x14ac:dyDescent="0.25">
      <c r="A755" s="728" t="s">
        <v>3102</v>
      </c>
      <c r="B755" s="729"/>
      <c r="C755" s="729"/>
      <c r="D755" s="729"/>
      <c r="E755" s="729"/>
      <c r="F755" s="729"/>
      <c r="G755" s="729"/>
      <c r="H755" s="729"/>
      <c r="I755" s="729"/>
      <c r="J755" s="729"/>
      <c r="K755" s="729"/>
      <c r="L755" s="729"/>
      <c r="M755" s="730"/>
      <c r="N755" s="731">
        <f>$N$75</f>
        <v>0</v>
      </c>
      <c r="O755" s="732"/>
    </row>
    <row r="756" spans="1:15" x14ac:dyDescent="0.3">
      <c r="A756" s="737" t="s">
        <v>3758</v>
      </c>
      <c r="B756" s="737"/>
      <c r="C756" s="737"/>
      <c r="D756" s="737"/>
      <c r="E756" s="737"/>
      <c r="F756" s="737"/>
      <c r="G756" s="624"/>
      <c r="H756" s="624"/>
      <c r="I756" s="624"/>
      <c r="J756" s="624"/>
      <c r="K756" s="624"/>
      <c r="L756" s="624"/>
      <c r="M756" s="624"/>
      <c r="N756" s="624"/>
      <c r="O756" s="624"/>
    </row>
    <row r="757" spans="1:15" x14ac:dyDescent="0.3">
      <c r="A757" s="738" t="s">
        <v>3739</v>
      </c>
      <c r="B757" s="739"/>
      <c r="C757" s="739"/>
      <c r="D757" s="739"/>
      <c r="E757" s="739"/>
      <c r="F757" s="739"/>
      <c r="G757" s="739"/>
      <c r="H757" s="739"/>
      <c r="I757" s="739"/>
      <c r="J757" s="739"/>
      <c r="K757" s="739"/>
      <c r="L757" s="739"/>
      <c r="M757" s="740"/>
      <c r="N757" s="738" t="s">
        <v>3740</v>
      </c>
      <c r="O757" s="740"/>
    </row>
    <row r="758" spans="1:15" x14ac:dyDescent="0.25">
      <c r="A758" s="733"/>
      <c r="B758" s="734"/>
      <c r="C758" s="734"/>
      <c r="D758" s="734"/>
      <c r="E758" s="734"/>
      <c r="F758" s="734"/>
      <c r="G758" s="734"/>
      <c r="H758" s="734"/>
      <c r="I758" s="734"/>
      <c r="J758" s="734"/>
      <c r="K758" s="734"/>
      <c r="L758" s="734"/>
      <c r="M758" s="735"/>
      <c r="N758" s="731"/>
      <c r="O758" s="736"/>
    </row>
    <row r="759" spans="1:15" x14ac:dyDescent="0.25">
      <c r="A759" s="733"/>
      <c r="B759" s="734"/>
      <c r="C759" s="734"/>
      <c r="D759" s="734"/>
      <c r="E759" s="734"/>
      <c r="F759" s="734"/>
      <c r="G759" s="734"/>
      <c r="H759" s="734"/>
      <c r="I759" s="734"/>
      <c r="J759" s="734"/>
      <c r="K759" s="734"/>
      <c r="L759" s="734"/>
      <c r="M759" s="735"/>
      <c r="N759" s="731"/>
      <c r="O759" s="736"/>
    </row>
    <row r="760" spans="1:15" x14ac:dyDescent="0.25">
      <c r="A760" s="733"/>
      <c r="B760" s="734"/>
      <c r="C760" s="734"/>
      <c r="D760" s="734"/>
      <c r="E760" s="734"/>
      <c r="F760" s="734"/>
      <c r="G760" s="734"/>
      <c r="H760" s="734"/>
      <c r="I760" s="734"/>
      <c r="J760" s="734"/>
      <c r="K760" s="734"/>
      <c r="L760" s="734"/>
      <c r="M760" s="735"/>
      <c r="N760" s="731"/>
      <c r="O760" s="736"/>
    </row>
    <row r="761" spans="1:15" x14ac:dyDescent="0.25">
      <c r="A761" s="733"/>
      <c r="B761" s="734"/>
      <c r="C761" s="734"/>
      <c r="D761" s="734"/>
      <c r="E761" s="734"/>
      <c r="F761" s="734"/>
      <c r="G761" s="734"/>
      <c r="H761" s="734"/>
      <c r="I761" s="734"/>
      <c r="J761" s="734"/>
      <c r="K761" s="734"/>
      <c r="L761" s="734"/>
      <c r="M761" s="735"/>
      <c r="N761" s="731"/>
      <c r="O761" s="736"/>
    </row>
    <row r="762" spans="1:15" x14ac:dyDescent="0.25">
      <c r="A762" s="733"/>
      <c r="B762" s="734"/>
      <c r="C762" s="734"/>
      <c r="D762" s="734"/>
      <c r="E762" s="734"/>
      <c r="F762" s="734"/>
      <c r="G762" s="734"/>
      <c r="H762" s="734"/>
      <c r="I762" s="734"/>
      <c r="J762" s="734"/>
      <c r="K762" s="734"/>
      <c r="L762" s="734"/>
      <c r="M762" s="735"/>
      <c r="N762" s="731"/>
      <c r="O762" s="736"/>
    </row>
    <row r="763" spans="1:15" x14ac:dyDescent="0.25">
      <c r="A763" s="733"/>
      <c r="B763" s="734"/>
      <c r="C763" s="734"/>
      <c r="D763" s="734"/>
      <c r="E763" s="734"/>
      <c r="F763" s="734"/>
      <c r="G763" s="734"/>
      <c r="H763" s="734"/>
      <c r="I763" s="734"/>
      <c r="J763" s="734"/>
      <c r="K763" s="734"/>
      <c r="L763" s="734"/>
      <c r="M763" s="735"/>
      <c r="N763" s="731"/>
      <c r="O763" s="736"/>
    </row>
    <row r="764" spans="1:15" x14ac:dyDescent="0.25">
      <c r="A764" s="733"/>
      <c r="B764" s="734"/>
      <c r="C764" s="734"/>
      <c r="D764" s="734"/>
      <c r="E764" s="734"/>
      <c r="F764" s="734"/>
      <c r="G764" s="734"/>
      <c r="H764" s="734"/>
      <c r="I764" s="734"/>
      <c r="J764" s="734"/>
      <c r="K764" s="734"/>
      <c r="L764" s="734"/>
      <c r="M764" s="735"/>
      <c r="N764" s="731"/>
      <c r="O764" s="736"/>
    </row>
    <row r="765" spans="1:15" x14ac:dyDescent="0.25">
      <c r="A765" s="733"/>
      <c r="B765" s="734"/>
      <c r="C765" s="734"/>
      <c r="D765" s="734"/>
      <c r="E765" s="734"/>
      <c r="F765" s="734"/>
      <c r="G765" s="734"/>
      <c r="H765" s="734"/>
      <c r="I765" s="734"/>
      <c r="J765" s="734"/>
      <c r="K765" s="734"/>
      <c r="L765" s="734"/>
      <c r="M765" s="735"/>
      <c r="N765" s="731"/>
      <c r="O765" s="736"/>
    </row>
    <row r="766" spans="1:15" x14ac:dyDescent="0.25">
      <c r="A766" s="728" t="s">
        <v>3103</v>
      </c>
      <c r="B766" s="729"/>
      <c r="C766" s="729"/>
      <c r="D766" s="729"/>
      <c r="E766" s="729"/>
      <c r="F766" s="729"/>
      <c r="G766" s="729"/>
      <c r="H766" s="729"/>
      <c r="I766" s="729"/>
      <c r="J766" s="729"/>
      <c r="K766" s="729"/>
      <c r="L766" s="729"/>
      <c r="M766" s="730"/>
      <c r="N766" s="731">
        <f>$N$86</f>
        <v>0</v>
      </c>
      <c r="O766" s="732"/>
    </row>
    <row r="767" spans="1:15" ht="13.2" customHeight="1" x14ac:dyDescent="0.25">
      <c r="A767" s="759" t="s">
        <v>3773</v>
      </c>
      <c r="B767" s="760"/>
      <c r="C767" s="760"/>
      <c r="D767" s="760"/>
      <c r="E767" s="761"/>
      <c r="F767" s="749" t="s">
        <v>3732</v>
      </c>
      <c r="G767" s="750"/>
      <c r="H767" s="750"/>
      <c r="I767" s="750"/>
      <c r="J767" s="750"/>
      <c r="K767" s="750"/>
      <c r="L767" s="750"/>
      <c r="M767" s="751"/>
      <c r="N767" s="752" t="s">
        <v>3719</v>
      </c>
      <c r="O767" s="753"/>
    </row>
    <row r="768" spans="1:15" x14ac:dyDescent="0.25">
      <c r="A768" s="754" t="str">
        <f>"Page 19 of "&amp;$R$3</f>
        <v>Page 19 of 4</v>
      </c>
      <c r="B768" s="755"/>
      <c r="C768" s="755"/>
      <c r="D768" s="755"/>
      <c r="E768" s="756"/>
      <c r="F768" s="754" t="str">
        <f>IF(K663="","",K663)</f>
        <v/>
      </c>
      <c r="G768" s="755"/>
      <c r="H768" s="755"/>
      <c r="I768" s="755"/>
      <c r="J768" s="755"/>
      <c r="K768" s="755"/>
      <c r="L768" s="755"/>
      <c r="M768" s="756"/>
      <c r="N768" s="757"/>
      <c r="O768" s="758"/>
    </row>
    <row r="769" spans="1:18" ht="13.2" customHeight="1" x14ac:dyDescent="0.3">
      <c r="A769" s="737" t="s">
        <v>3768</v>
      </c>
      <c r="B769" s="737"/>
      <c r="C769" s="737"/>
      <c r="D769" s="737"/>
      <c r="E769" s="737"/>
      <c r="F769" s="737"/>
      <c r="G769" s="624"/>
      <c r="H769" s="624"/>
      <c r="I769" s="624"/>
      <c r="J769" s="624"/>
      <c r="K769" s="624"/>
      <c r="L769" s="624"/>
      <c r="M769" s="624"/>
      <c r="N769" s="624"/>
      <c r="O769" s="624"/>
    </row>
    <row r="770" spans="1:18" x14ac:dyDescent="0.3">
      <c r="A770" s="738" t="s">
        <v>3733</v>
      </c>
      <c r="B770" s="739"/>
      <c r="C770" s="739"/>
      <c r="D770" s="739"/>
      <c r="E770" s="739"/>
      <c r="F770" s="739"/>
      <c r="G770" s="739"/>
      <c r="H770" s="739"/>
      <c r="I770" s="739"/>
      <c r="J770" s="739"/>
      <c r="K770" s="739"/>
      <c r="L770" s="739"/>
      <c r="M770" s="740"/>
      <c r="N770" s="738" t="s">
        <v>3734</v>
      </c>
      <c r="O770" s="740"/>
      <c r="R770" s="1">
        <f>IF(AND(A771="",N771=""),0,19)</f>
        <v>0</v>
      </c>
    </row>
    <row r="771" spans="1:18" x14ac:dyDescent="0.25">
      <c r="A771" s="733" t="str">
        <f>IF(OR('521A_entry'!L333="",'521A_entry'!L333=0),"",'521A_entry'!L333)</f>
        <v/>
      </c>
      <c r="B771" s="734"/>
      <c r="C771" s="734"/>
      <c r="D771" s="734"/>
      <c r="E771" s="734"/>
      <c r="F771" s="734"/>
      <c r="G771" s="734"/>
      <c r="H771" s="734"/>
      <c r="I771" s="734"/>
      <c r="J771" s="734"/>
      <c r="K771" s="734"/>
      <c r="L771" s="734"/>
      <c r="M771" s="735"/>
      <c r="N771" s="731" t="str">
        <f>IF(OR('521A_entry'!M333="",'521A_entry'!M333=0),"",'521A_entry'!M333)</f>
        <v/>
      </c>
      <c r="O771" s="736"/>
    </row>
    <row r="772" spans="1:18" x14ac:dyDescent="0.25">
      <c r="A772" s="733" t="str">
        <f>IF(OR('521A_entry'!L334="",'521A_entry'!L334=0),"",'521A_entry'!L334)</f>
        <v/>
      </c>
      <c r="B772" s="734"/>
      <c r="C772" s="734"/>
      <c r="D772" s="734"/>
      <c r="E772" s="734"/>
      <c r="F772" s="734"/>
      <c r="G772" s="734"/>
      <c r="H772" s="734"/>
      <c r="I772" s="734"/>
      <c r="J772" s="734"/>
      <c r="K772" s="734"/>
      <c r="L772" s="734"/>
      <c r="M772" s="735"/>
      <c r="N772" s="731" t="str">
        <f>IF(OR('521A_entry'!M334="",'521A_entry'!M334=0),"",'521A_entry'!M334)</f>
        <v/>
      </c>
      <c r="O772" s="736"/>
    </row>
    <row r="773" spans="1:18" x14ac:dyDescent="0.25">
      <c r="A773" s="733" t="str">
        <f>IF(OR('521A_entry'!L335="",'521A_entry'!L335=0),"",'521A_entry'!L335)</f>
        <v/>
      </c>
      <c r="B773" s="734"/>
      <c r="C773" s="734"/>
      <c r="D773" s="734"/>
      <c r="E773" s="734"/>
      <c r="F773" s="734"/>
      <c r="G773" s="734"/>
      <c r="H773" s="734"/>
      <c r="I773" s="734"/>
      <c r="J773" s="734"/>
      <c r="K773" s="734"/>
      <c r="L773" s="734"/>
      <c r="M773" s="735"/>
      <c r="N773" s="731" t="str">
        <f>IF(OR('521A_entry'!M335="",'521A_entry'!M335=0),"",'521A_entry'!M335)</f>
        <v/>
      </c>
      <c r="O773" s="736"/>
    </row>
    <row r="774" spans="1:18" x14ac:dyDescent="0.25">
      <c r="A774" s="733" t="str">
        <f>IF(OR('521A_entry'!L336="",'521A_entry'!L336=0),"",'521A_entry'!L336)</f>
        <v/>
      </c>
      <c r="B774" s="734"/>
      <c r="C774" s="734"/>
      <c r="D774" s="734"/>
      <c r="E774" s="734"/>
      <c r="F774" s="734"/>
      <c r="G774" s="734"/>
      <c r="H774" s="734"/>
      <c r="I774" s="734"/>
      <c r="J774" s="734"/>
      <c r="K774" s="734"/>
      <c r="L774" s="734"/>
      <c r="M774" s="735"/>
      <c r="N774" s="731" t="str">
        <f>IF(OR('521A_entry'!M336="",'521A_entry'!M336=0),"",'521A_entry'!M336)</f>
        <v/>
      </c>
      <c r="O774" s="736"/>
    </row>
    <row r="775" spans="1:18" x14ac:dyDescent="0.25">
      <c r="A775" s="733" t="str">
        <f>IF(OR('521A_entry'!L337="",'521A_entry'!L337=0),"",'521A_entry'!L337)</f>
        <v/>
      </c>
      <c r="B775" s="734"/>
      <c r="C775" s="734"/>
      <c r="D775" s="734"/>
      <c r="E775" s="734"/>
      <c r="F775" s="734"/>
      <c r="G775" s="734"/>
      <c r="H775" s="734"/>
      <c r="I775" s="734"/>
      <c r="J775" s="734"/>
      <c r="K775" s="734"/>
      <c r="L775" s="734"/>
      <c r="M775" s="735"/>
      <c r="N775" s="731" t="str">
        <f>IF(OR('521A_entry'!M337="",'521A_entry'!M337=0),"",'521A_entry'!M337)</f>
        <v/>
      </c>
      <c r="O775" s="736"/>
    </row>
    <row r="776" spans="1:18" x14ac:dyDescent="0.25">
      <c r="A776" s="745" t="s">
        <v>3735</v>
      </c>
      <c r="B776" s="729"/>
      <c r="C776" s="729"/>
      <c r="D776" s="729"/>
      <c r="E776" s="729"/>
      <c r="F776" s="729"/>
      <c r="G776" s="729"/>
      <c r="H776" s="729"/>
      <c r="I776" s="729"/>
      <c r="J776" s="729"/>
      <c r="K776" s="729"/>
      <c r="L776" s="729"/>
      <c r="M776" s="730"/>
      <c r="N776" s="731">
        <f>$N$49</f>
        <v>0</v>
      </c>
      <c r="O776" s="732"/>
    </row>
    <row r="777" spans="1:18" x14ac:dyDescent="0.3">
      <c r="A777" s="737" t="s">
        <v>3757</v>
      </c>
      <c r="B777" s="737"/>
      <c r="C777" s="737"/>
      <c r="D777" s="737"/>
      <c r="E777" s="737"/>
      <c r="F777" s="737"/>
      <c r="G777" s="624"/>
      <c r="H777" s="624"/>
      <c r="I777" s="624"/>
      <c r="J777" s="624"/>
      <c r="K777" s="624"/>
      <c r="L777" s="624"/>
      <c r="M777" s="624"/>
      <c r="N777" s="624"/>
      <c r="O777" s="624"/>
    </row>
    <row r="778" spans="1:18" ht="30" x14ac:dyDescent="0.3">
      <c r="A778" s="738" t="s">
        <v>3736</v>
      </c>
      <c r="B778" s="746"/>
      <c r="C778" s="746"/>
      <c r="D778" s="746"/>
      <c r="E778" s="746"/>
      <c r="F778" s="746"/>
      <c r="G778" s="730"/>
      <c r="H778" s="747" t="s">
        <v>3099</v>
      </c>
      <c r="I778" s="748"/>
      <c r="J778" s="326" t="s">
        <v>3737</v>
      </c>
      <c r="K778" s="35" t="s">
        <v>3100</v>
      </c>
      <c r="L778" s="728" t="s">
        <v>3101</v>
      </c>
      <c r="M778" s="730"/>
      <c r="N778" s="738" t="s">
        <v>3738</v>
      </c>
      <c r="O778" s="730"/>
    </row>
    <row r="779" spans="1:18" x14ac:dyDescent="0.25">
      <c r="A779" s="733"/>
      <c r="B779" s="734"/>
      <c r="C779" s="734"/>
      <c r="D779" s="734"/>
      <c r="E779" s="734"/>
      <c r="F779" s="734"/>
      <c r="G779" s="735"/>
      <c r="H779" s="741"/>
      <c r="I779" s="742"/>
      <c r="J779" s="324"/>
      <c r="K779" s="145"/>
      <c r="L779" s="743"/>
      <c r="M779" s="744"/>
      <c r="N779" s="731"/>
      <c r="O779" s="736"/>
    </row>
    <row r="780" spans="1:18" x14ac:dyDescent="0.25">
      <c r="A780" s="733"/>
      <c r="B780" s="734"/>
      <c r="C780" s="734"/>
      <c r="D780" s="734"/>
      <c r="E780" s="734"/>
      <c r="F780" s="734"/>
      <c r="G780" s="735"/>
      <c r="H780" s="741"/>
      <c r="I780" s="742"/>
      <c r="J780" s="324"/>
      <c r="K780" s="145"/>
      <c r="L780" s="743"/>
      <c r="M780" s="744"/>
      <c r="N780" s="731"/>
      <c r="O780" s="736"/>
    </row>
    <row r="781" spans="1:18" x14ac:dyDescent="0.25">
      <c r="A781" s="733"/>
      <c r="B781" s="734"/>
      <c r="C781" s="734"/>
      <c r="D781" s="734"/>
      <c r="E781" s="734"/>
      <c r="F781" s="734"/>
      <c r="G781" s="735"/>
      <c r="H781" s="741"/>
      <c r="I781" s="742"/>
      <c r="J781" s="324"/>
      <c r="K781" s="145"/>
      <c r="L781" s="743"/>
      <c r="M781" s="744"/>
      <c r="N781" s="731"/>
      <c r="O781" s="736"/>
    </row>
    <row r="782" spans="1:18" x14ac:dyDescent="0.25">
      <c r="A782" s="733"/>
      <c r="B782" s="734"/>
      <c r="C782" s="734"/>
      <c r="D782" s="734"/>
      <c r="E782" s="734"/>
      <c r="F782" s="734"/>
      <c r="G782" s="735"/>
      <c r="H782" s="741"/>
      <c r="I782" s="742"/>
      <c r="J782" s="324"/>
      <c r="K782" s="145"/>
      <c r="L782" s="743"/>
      <c r="M782" s="744"/>
      <c r="N782" s="731"/>
      <c r="O782" s="736"/>
    </row>
    <row r="783" spans="1:18" x14ac:dyDescent="0.25">
      <c r="A783" s="733"/>
      <c r="B783" s="734"/>
      <c r="C783" s="734"/>
      <c r="D783" s="734"/>
      <c r="E783" s="734"/>
      <c r="F783" s="734"/>
      <c r="G783" s="735"/>
      <c r="H783" s="741"/>
      <c r="I783" s="742"/>
      <c r="J783" s="324"/>
      <c r="K783" s="145"/>
      <c r="L783" s="743"/>
      <c r="M783" s="744"/>
      <c r="N783" s="731"/>
      <c r="O783" s="736"/>
    </row>
    <row r="784" spans="1:18" x14ac:dyDescent="0.25">
      <c r="A784" s="733"/>
      <c r="B784" s="734"/>
      <c r="C784" s="734"/>
      <c r="D784" s="734"/>
      <c r="E784" s="734"/>
      <c r="F784" s="734"/>
      <c r="G784" s="735"/>
      <c r="H784" s="741"/>
      <c r="I784" s="742"/>
      <c r="J784" s="324"/>
      <c r="K784" s="145"/>
      <c r="L784" s="743"/>
      <c r="M784" s="744"/>
      <c r="N784" s="731"/>
      <c r="O784" s="736"/>
    </row>
    <row r="785" spans="1:15" x14ac:dyDescent="0.25">
      <c r="A785" s="733"/>
      <c r="B785" s="734"/>
      <c r="C785" s="734"/>
      <c r="D785" s="734"/>
      <c r="E785" s="734"/>
      <c r="F785" s="734"/>
      <c r="G785" s="735"/>
      <c r="H785" s="741"/>
      <c r="I785" s="742"/>
      <c r="J785" s="324"/>
      <c r="K785" s="145"/>
      <c r="L785" s="743"/>
      <c r="M785" s="744"/>
      <c r="N785" s="731"/>
      <c r="O785" s="736"/>
    </row>
    <row r="786" spans="1:15" x14ac:dyDescent="0.25">
      <c r="A786" s="733"/>
      <c r="B786" s="734"/>
      <c r="C786" s="734"/>
      <c r="D786" s="734"/>
      <c r="E786" s="734"/>
      <c r="F786" s="734"/>
      <c r="G786" s="735"/>
      <c r="H786" s="741"/>
      <c r="I786" s="742"/>
      <c r="J786" s="324"/>
      <c r="K786" s="145"/>
      <c r="L786" s="743"/>
      <c r="M786" s="744"/>
      <c r="N786" s="731"/>
      <c r="O786" s="736"/>
    </row>
    <row r="787" spans="1:15" x14ac:dyDescent="0.25">
      <c r="A787" s="733"/>
      <c r="B787" s="734"/>
      <c r="C787" s="734"/>
      <c r="D787" s="734"/>
      <c r="E787" s="734"/>
      <c r="F787" s="734"/>
      <c r="G787" s="735"/>
      <c r="H787" s="741"/>
      <c r="I787" s="742"/>
      <c r="J787" s="324"/>
      <c r="K787" s="145"/>
      <c r="L787" s="743"/>
      <c r="M787" s="744"/>
      <c r="N787" s="731"/>
      <c r="O787" s="736"/>
    </row>
    <row r="788" spans="1:15" x14ac:dyDescent="0.25">
      <c r="A788" s="733"/>
      <c r="B788" s="734"/>
      <c r="C788" s="734"/>
      <c r="D788" s="734"/>
      <c r="E788" s="734"/>
      <c r="F788" s="734"/>
      <c r="G788" s="735"/>
      <c r="H788" s="741"/>
      <c r="I788" s="742"/>
      <c r="J788" s="324"/>
      <c r="K788" s="145"/>
      <c r="L788" s="743"/>
      <c r="M788" s="744"/>
      <c r="N788" s="731"/>
      <c r="O788" s="736"/>
    </row>
    <row r="789" spans="1:15" x14ac:dyDescent="0.25">
      <c r="A789" s="733"/>
      <c r="B789" s="734"/>
      <c r="C789" s="734"/>
      <c r="D789" s="734"/>
      <c r="E789" s="734"/>
      <c r="F789" s="734"/>
      <c r="G789" s="735"/>
      <c r="H789" s="741"/>
      <c r="I789" s="742"/>
      <c r="J789" s="324"/>
      <c r="K789" s="145"/>
      <c r="L789" s="743"/>
      <c r="M789" s="744"/>
      <c r="N789" s="731"/>
      <c r="O789" s="736"/>
    </row>
    <row r="790" spans="1:15" x14ac:dyDescent="0.25">
      <c r="A790" s="733"/>
      <c r="B790" s="734"/>
      <c r="C790" s="734"/>
      <c r="D790" s="734"/>
      <c r="E790" s="734"/>
      <c r="F790" s="734"/>
      <c r="G790" s="735"/>
      <c r="H790" s="741"/>
      <c r="I790" s="742"/>
      <c r="J790" s="324"/>
      <c r="K790" s="145"/>
      <c r="L790" s="743"/>
      <c r="M790" s="744"/>
      <c r="N790" s="731"/>
      <c r="O790" s="736"/>
    </row>
    <row r="791" spans="1:15" x14ac:dyDescent="0.25">
      <c r="A791" s="733"/>
      <c r="B791" s="734"/>
      <c r="C791" s="734"/>
      <c r="D791" s="734"/>
      <c r="E791" s="734"/>
      <c r="F791" s="734"/>
      <c r="G791" s="735"/>
      <c r="H791" s="741"/>
      <c r="I791" s="742"/>
      <c r="J791" s="324"/>
      <c r="K791" s="145"/>
      <c r="L791" s="743"/>
      <c r="M791" s="744"/>
      <c r="N791" s="731"/>
      <c r="O791" s="736"/>
    </row>
    <row r="792" spans="1:15" x14ac:dyDescent="0.25">
      <c r="A792" s="733"/>
      <c r="B792" s="734"/>
      <c r="C792" s="734"/>
      <c r="D792" s="734"/>
      <c r="E792" s="734"/>
      <c r="F792" s="734"/>
      <c r="G792" s="735"/>
      <c r="H792" s="741"/>
      <c r="I792" s="742"/>
      <c r="J792" s="324"/>
      <c r="K792" s="145"/>
      <c r="L792" s="743"/>
      <c r="M792" s="744"/>
      <c r="N792" s="731"/>
      <c r="O792" s="736"/>
    </row>
    <row r="793" spans="1:15" x14ac:dyDescent="0.25">
      <c r="A793" s="733"/>
      <c r="B793" s="734"/>
      <c r="C793" s="734"/>
      <c r="D793" s="734"/>
      <c r="E793" s="734"/>
      <c r="F793" s="734"/>
      <c r="G793" s="735"/>
      <c r="H793" s="741"/>
      <c r="I793" s="742"/>
      <c r="J793" s="324"/>
      <c r="K793" s="145"/>
      <c r="L793" s="743"/>
      <c r="M793" s="744"/>
      <c r="N793" s="731"/>
      <c r="O793" s="736"/>
    </row>
    <row r="794" spans="1:15" x14ac:dyDescent="0.25">
      <c r="A794" s="733"/>
      <c r="B794" s="734"/>
      <c r="C794" s="734"/>
      <c r="D794" s="734"/>
      <c r="E794" s="734"/>
      <c r="F794" s="734"/>
      <c r="G794" s="735"/>
      <c r="H794" s="741"/>
      <c r="I794" s="742"/>
      <c r="J794" s="324"/>
      <c r="K794" s="145"/>
      <c r="L794" s="743"/>
      <c r="M794" s="744"/>
      <c r="N794" s="731"/>
      <c r="O794" s="736"/>
    </row>
    <row r="795" spans="1:15" x14ac:dyDescent="0.25">
      <c r="A795" s="733"/>
      <c r="B795" s="734"/>
      <c r="C795" s="734"/>
      <c r="D795" s="734"/>
      <c r="E795" s="734"/>
      <c r="F795" s="734"/>
      <c r="G795" s="735"/>
      <c r="H795" s="741"/>
      <c r="I795" s="742"/>
      <c r="J795" s="324"/>
      <c r="K795" s="145"/>
      <c r="L795" s="743"/>
      <c r="M795" s="744"/>
      <c r="N795" s="731"/>
      <c r="O795" s="736"/>
    </row>
    <row r="796" spans="1:15" x14ac:dyDescent="0.25">
      <c r="A796" s="733"/>
      <c r="B796" s="734"/>
      <c r="C796" s="734"/>
      <c r="D796" s="734"/>
      <c r="E796" s="734"/>
      <c r="F796" s="734"/>
      <c r="G796" s="735"/>
      <c r="H796" s="741"/>
      <c r="I796" s="742"/>
      <c r="J796" s="324"/>
      <c r="K796" s="145"/>
      <c r="L796" s="743"/>
      <c r="M796" s="744"/>
      <c r="N796" s="731"/>
      <c r="O796" s="736"/>
    </row>
    <row r="797" spans="1:15" x14ac:dyDescent="0.25">
      <c r="A797" s="733"/>
      <c r="B797" s="734"/>
      <c r="C797" s="734"/>
      <c r="D797" s="734"/>
      <c r="E797" s="734"/>
      <c r="F797" s="734"/>
      <c r="G797" s="735"/>
      <c r="H797" s="741"/>
      <c r="I797" s="742"/>
      <c r="J797" s="324"/>
      <c r="K797" s="145"/>
      <c r="L797" s="743"/>
      <c r="M797" s="744"/>
      <c r="N797" s="731"/>
      <c r="O797" s="736"/>
    </row>
    <row r="798" spans="1:15" x14ac:dyDescent="0.25">
      <c r="A798" s="733"/>
      <c r="B798" s="734"/>
      <c r="C798" s="734"/>
      <c r="D798" s="734"/>
      <c r="E798" s="734"/>
      <c r="F798" s="734"/>
      <c r="G798" s="735"/>
      <c r="H798" s="741"/>
      <c r="I798" s="742"/>
      <c r="J798" s="324"/>
      <c r="K798" s="145"/>
      <c r="L798" s="743"/>
      <c r="M798" s="744"/>
      <c r="N798" s="731"/>
      <c r="O798" s="736"/>
    </row>
    <row r="799" spans="1:15" x14ac:dyDescent="0.25">
      <c r="A799" s="733"/>
      <c r="B799" s="734"/>
      <c r="C799" s="734"/>
      <c r="D799" s="734"/>
      <c r="E799" s="734"/>
      <c r="F799" s="734"/>
      <c r="G799" s="735"/>
      <c r="H799" s="741"/>
      <c r="I799" s="742"/>
      <c r="J799" s="324"/>
      <c r="K799" s="145"/>
      <c r="L799" s="743"/>
      <c r="M799" s="744"/>
      <c r="N799" s="731"/>
      <c r="O799" s="736"/>
    </row>
    <row r="800" spans="1:15" x14ac:dyDescent="0.25">
      <c r="A800" s="733"/>
      <c r="B800" s="734"/>
      <c r="C800" s="734"/>
      <c r="D800" s="734"/>
      <c r="E800" s="734"/>
      <c r="F800" s="734"/>
      <c r="G800" s="735"/>
      <c r="H800" s="741"/>
      <c r="I800" s="742"/>
      <c r="J800" s="324"/>
      <c r="K800" s="145"/>
      <c r="L800" s="743"/>
      <c r="M800" s="744"/>
      <c r="N800" s="731"/>
      <c r="O800" s="736"/>
    </row>
    <row r="801" spans="1:15" x14ac:dyDescent="0.25">
      <c r="A801" s="733"/>
      <c r="B801" s="734"/>
      <c r="C801" s="734"/>
      <c r="D801" s="734"/>
      <c r="E801" s="734"/>
      <c r="F801" s="734"/>
      <c r="G801" s="735"/>
      <c r="H801" s="741"/>
      <c r="I801" s="742"/>
      <c r="J801" s="324"/>
      <c r="K801" s="145"/>
      <c r="L801" s="743"/>
      <c r="M801" s="744"/>
      <c r="N801" s="731"/>
      <c r="O801" s="736"/>
    </row>
    <row r="802" spans="1:15" x14ac:dyDescent="0.25">
      <c r="A802" s="728" t="s">
        <v>3102</v>
      </c>
      <c r="B802" s="729"/>
      <c r="C802" s="729"/>
      <c r="D802" s="729"/>
      <c r="E802" s="729"/>
      <c r="F802" s="729"/>
      <c r="G802" s="729"/>
      <c r="H802" s="729"/>
      <c r="I802" s="729"/>
      <c r="J802" s="729"/>
      <c r="K802" s="729"/>
      <c r="L802" s="729"/>
      <c r="M802" s="730"/>
      <c r="N802" s="731">
        <f>$N$75</f>
        <v>0</v>
      </c>
      <c r="O802" s="732"/>
    </row>
    <row r="803" spans="1:15" x14ac:dyDescent="0.3">
      <c r="A803" s="737" t="s">
        <v>3758</v>
      </c>
      <c r="B803" s="737"/>
      <c r="C803" s="737"/>
      <c r="D803" s="737"/>
      <c r="E803" s="737"/>
      <c r="F803" s="737"/>
      <c r="G803" s="624"/>
      <c r="H803" s="624"/>
      <c r="I803" s="624"/>
      <c r="J803" s="624"/>
      <c r="K803" s="624"/>
      <c r="L803" s="624"/>
      <c r="M803" s="624"/>
      <c r="N803" s="624"/>
      <c r="O803" s="624"/>
    </row>
    <row r="804" spans="1:15" x14ac:dyDescent="0.3">
      <c r="A804" s="738" t="s">
        <v>3739</v>
      </c>
      <c r="B804" s="739"/>
      <c r="C804" s="739"/>
      <c r="D804" s="739"/>
      <c r="E804" s="739"/>
      <c r="F804" s="739"/>
      <c r="G804" s="739"/>
      <c r="H804" s="739"/>
      <c r="I804" s="739"/>
      <c r="J804" s="739"/>
      <c r="K804" s="739"/>
      <c r="L804" s="739"/>
      <c r="M804" s="740"/>
      <c r="N804" s="738" t="s">
        <v>3740</v>
      </c>
      <c r="O804" s="740"/>
    </row>
    <row r="805" spans="1:15" x14ac:dyDescent="0.25">
      <c r="A805" s="733"/>
      <c r="B805" s="734"/>
      <c r="C805" s="734"/>
      <c r="D805" s="734"/>
      <c r="E805" s="734"/>
      <c r="F805" s="734"/>
      <c r="G805" s="734"/>
      <c r="H805" s="734"/>
      <c r="I805" s="734"/>
      <c r="J805" s="734"/>
      <c r="K805" s="734"/>
      <c r="L805" s="734"/>
      <c r="M805" s="735"/>
      <c r="N805" s="731"/>
      <c r="O805" s="736"/>
    </row>
    <row r="806" spans="1:15" x14ac:dyDescent="0.25">
      <c r="A806" s="733"/>
      <c r="B806" s="734"/>
      <c r="C806" s="734"/>
      <c r="D806" s="734"/>
      <c r="E806" s="734"/>
      <c r="F806" s="734"/>
      <c r="G806" s="734"/>
      <c r="H806" s="734"/>
      <c r="I806" s="734"/>
      <c r="J806" s="734"/>
      <c r="K806" s="734"/>
      <c r="L806" s="734"/>
      <c r="M806" s="735"/>
      <c r="N806" s="731"/>
      <c r="O806" s="736"/>
    </row>
    <row r="807" spans="1:15" x14ac:dyDescent="0.25">
      <c r="A807" s="733"/>
      <c r="B807" s="734"/>
      <c r="C807" s="734"/>
      <c r="D807" s="734"/>
      <c r="E807" s="734"/>
      <c r="F807" s="734"/>
      <c r="G807" s="734"/>
      <c r="H807" s="734"/>
      <c r="I807" s="734"/>
      <c r="J807" s="734"/>
      <c r="K807" s="734"/>
      <c r="L807" s="734"/>
      <c r="M807" s="735"/>
      <c r="N807" s="731"/>
      <c r="O807" s="736"/>
    </row>
    <row r="808" spans="1:15" x14ac:dyDescent="0.25">
      <c r="A808" s="733"/>
      <c r="B808" s="734"/>
      <c r="C808" s="734"/>
      <c r="D808" s="734"/>
      <c r="E808" s="734"/>
      <c r="F808" s="734"/>
      <c r="G808" s="734"/>
      <c r="H808" s="734"/>
      <c r="I808" s="734"/>
      <c r="J808" s="734"/>
      <c r="K808" s="734"/>
      <c r="L808" s="734"/>
      <c r="M808" s="735"/>
      <c r="N808" s="731"/>
      <c r="O808" s="736"/>
    </row>
    <row r="809" spans="1:15" x14ac:dyDescent="0.25">
      <c r="A809" s="733"/>
      <c r="B809" s="734"/>
      <c r="C809" s="734"/>
      <c r="D809" s="734"/>
      <c r="E809" s="734"/>
      <c r="F809" s="734"/>
      <c r="G809" s="734"/>
      <c r="H809" s="734"/>
      <c r="I809" s="734"/>
      <c r="J809" s="734"/>
      <c r="K809" s="734"/>
      <c r="L809" s="734"/>
      <c r="M809" s="735"/>
      <c r="N809" s="731"/>
      <c r="O809" s="736"/>
    </row>
    <row r="810" spans="1:15" x14ac:dyDescent="0.25">
      <c r="A810" s="733"/>
      <c r="B810" s="734"/>
      <c r="C810" s="734"/>
      <c r="D810" s="734"/>
      <c r="E810" s="734"/>
      <c r="F810" s="734"/>
      <c r="G810" s="734"/>
      <c r="H810" s="734"/>
      <c r="I810" s="734"/>
      <c r="J810" s="734"/>
      <c r="K810" s="734"/>
      <c r="L810" s="734"/>
      <c r="M810" s="735"/>
      <c r="N810" s="731"/>
      <c r="O810" s="736"/>
    </row>
    <row r="811" spans="1:15" x14ac:dyDescent="0.25">
      <c r="A811" s="733"/>
      <c r="B811" s="734"/>
      <c r="C811" s="734"/>
      <c r="D811" s="734"/>
      <c r="E811" s="734"/>
      <c r="F811" s="734"/>
      <c r="G811" s="734"/>
      <c r="H811" s="734"/>
      <c r="I811" s="734"/>
      <c r="J811" s="734"/>
      <c r="K811" s="734"/>
      <c r="L811" s="734"/>
      <c r="M811" s="735"/>
      <c r="N811" s="731"/>
      <c r="O811" s="736"/>
    </row>
    <row r="812" spans="1:15" x14ac:dyDescent="0.25">
      <c r="A812" s="733"/>
      <c r="B812" s="734"/>
      <c r="C812" s="734"/>
      <c r="D812" s="734"/>
      <c r="E812" s="734"/>
      <c r="F812" s="734"/>
      <c r="G812" s="734"/>
      <c r="H812" s="734"/>
      <c r="I812" s="734"/>
      <c r="J812" s="734"/>
      <c r="K812" s="734"/>
      <c r="L812" s="734"/>
      <c r="M812" s="735"/>
      <c r="N812" s="731"/>
      <c r="O812" s="736"/>
    </row>
    <row r="813" spans="1:15" x14ac:dyDescent="0.25">
      <c r="A813" s="728" t="s">
        <v>3103</v>
      </c>
      <c r="B813" s="729"/>
      <c r="C813" s="729"/>
      <c r="D813" s="729"/>
      <c r="E813" s="729"/>
      <c r="F813" s="729"/>
      <c r="G813" s="729"/>
      <c r="H813" s="729"/>
      <c r="I813" s="729"/>
      <c r="J813" s="729"/>
      <c r="K813" s="729"/>
      <c r="L813" s="729"/>
      <c r="M813" s="730"/>
      <c r="N813" s="731">
        <f>$N$86</f>
        <v>0</v>
      </c>
      <c r="O813" s="732"/>
    </row>
    <row r="814" spans="1:15" ht="13.2" customHeight="1" x14ac:dyDescent="0.25">
      <c r="A814" s="759" t="s">
        <v>3773</v>
      </c>
      <c r="B814" s="760"/>
      <c r="C814" s="760"/>
      <c r="D814" s="760"/>
      <c r="E814" s="761"/>
      <c r="F814" s="749" t="s">
        <v>3732</v>
      </c>
      <c r="G814" s="750"/>
      <c r="H814" s="750"/>
      <c r="I814" s="750"/>
      <c r="J814" s="750"/>
      <c r="K814" s="750"/>
      <c r="L814" s="750"/>
      <c r="M814" s="751"/>
      <c r="N814" s="752" t="s">
        <v>3719</v>
      </c>
      <c r="O814" s="753"/>
    </row>
    <row r="815" spans="1:15" x14ac:dyDescent="0.25">
      <c r="A815" s="754" t="str">
        <f>"Page 20 of "&amp;$R$3</f>
        <v>Page 20 of 4</v>
      </c>
      <c r="B815" s="755"/>
      <c r="C815" s="755"/>
      <c r="D815" s="755"/>
      <c r="E815" s="756"/>
      <c r="F815" s="754" t="str">
        <f>IF(K710="","",K710)</f>
        <v/>
      </c>
      <c r="G815" s="755"/>
      <c r="H815" s="755"/>
      <c r="I815" s="755"/>
      <c r="J815" s="755"/>
      <c r="K815" s="755"/>
      <c r="L815" s="755"/>
      <c r="M815" s="756"/>
      <c r="N815" s="757"/>
      <c r="O815" s="758"/>
    </row>
    <row r="816" spans="1:15" ht="13.2" customHeight="1" x14ac:dyDescent="0.3">
      <c r="A816" s="737" t="s">
        <v>3768</v>
      </c>
      <c r="B816" s="737"/>
      <c r="C816" s="737"/>
      <c r="D816" s="737"/>
      <c r="E816" s="737"/>
      <c r="F816" s="737"/>
      <c r="G816" s="624"/>
      <c r="H816" s="624"/>
      <c r="I816" s="624"/>
      <c r="J816" s="624"/>
      <c r="K816" s="624"/>
      <c r="L816" s="624"/>
      <c r="M816" s="624"/>
      <c r="N816" s="624"/>
      <c r="O816" s="624"/>
    </row>
    <row r="817" spans="1:18" x14ac:dyDescent="0.3">
      <c r="A817" s="738" t="s">
        <v>3733</v>
      </c>
      <c r="B817" s="739"/>
      <c r="C817" s="739"/>
      <c r="D817" s="739"/>
      <c r="E817" s="739"/>
      <c r="F817" s="739"/>
      <c r="G817" s="739"/>
      <c r="H817" s="739"/>
      <c r="I817" s="739"/>
      <c r="J817" s="739"/>
      <c r="K817" s="739"/>
      <c r="L817" s="739"/>
      <c r="M817" s="740"/>
      <c r="N817" s="738" t="s">
        <v>3734</v>
      </c>
      <c r="O817" s="740"/>
      <c r="R817" s="1">
        <f>IF(AND(A818="",N818=""),0,20)</f>
        <v>0</v>
      </c>
    </row>
    <row r="818" spans="1:18" x14ac:dyDescent="0.25">
      <c r="A818" s="733" t="str">
        <f>IF(OR('521A_entry'!L338="",'521A_entry'!L338=0),"",'521A_entry'!L338)</f>
        <v/>
      </c>
      <c r="B818" s="734"/>
      <c r="C818" s="734"/>
      <c r="D818" s="734"/>
      <c r="E818" s="734"/>
      <c r="F818" s="734"/>
      <c r="G818" s="734"/>
      <c r="H818" s="734"/>
      <c r="I818" s="734"/>
      <c r="J818" s="734"/>
      <c r="K818" s="734"/>
      <c r="L818" s="734"/>
      <c r="M818" s="735"/>
      <c r="N818" s="731" t="str">
        <f>IF(OR('521A_entry'!M338="",'521A_entry'!M338=0),"",'521A_entry'!M338)</f>
        <v/>
      </c>
      <c r="O818" s="736"/>
    </row>
    <row r="819" spans="1:18" x14ac:dyDescent="0.25">
      <c r="A819" s="733" t="str">
        <f>IF(OR('521A_entry'!L339="",'521A_entry'!L339=0),"",'521A_entry'!L339)</f>
        <v/>
      </c>
      <c r="B819" s="734"/>
      <c r="C819" s="734"/>
      <c r="D819" s="734"/>
      <c r="E819" s="734"/>
      <c r="F819" s="734"/>
      <c r="G819" s="734"/>
      <c r="H819" s="734"/>
      <c r="I819" s="734"/>
      <c r="J819" s="734"/>
      <c r="K819" s="734"/>
      <c r="L819" s="734"/>
      <c r="M819" s="735"/>
      <c r="N819" s="731" t="str">
        <f>IF(OR('521A_entry'!M339="",'521A_entry'!M339=0),"",'521A_entry'!M339)</f>
        <v/>
      </c>
      <c r="O819" s="736"/>
    </row>
    <row r="820" spans="1:18" x14ac:dyDescent="0.25">
      <c r="A820" s="733" t="str">
        <f>IF(OR('521A_entry'!L340="",'521A_entry'!L340=0),"",'521A_entry'!L340)</f>
        <v/>
      </c>
      <c r="B820" s="734"/>
      <c r="C820" s="734"/>
      <c r="D820" s="734"/>
      <c r="E820" s="734"/>
      <c r="F820" s="734"/>
      <c r="G820" s="734"/>
      <c r="H820" s="734"/>
      <c r="I820" s="734"/>
      <c r="J820" s="734"/>
      <c r="K820" s="734"/>
      <c r="L820" s="734"/>
      <c r="M820" s="735"/>
      <c r="N820" s="731" t="str">
        <f>IF(OR('521A_entry'!M340="",'521A_entry'!M340=0),"",'521A_entry'!M340)</f>
        <v/>
      </c>
      <c r="O820" s="736"/>
    </row>
    <row r="821" spans="1:18" x14ac:dyDescent="0.25">
      <c r="A821" s="733" t="str">
        <f>IF(OR('521A_entry'!L341="",'521A_entry'!L341=0),"",'521A_entry'!L341)</f>
        <v/>
      </c>
      <c r="B821" s="734"/>
      <c r="C821" s="734"/>
      <c r="D821" s="734"/>
      <c r="E821" s="734"/>
      <c r="F821" s="734"/>
      <c r="G821" s="734"/>
      <c r="H821" s="734"/>
      <c r="I821" s="734"/>
      <c r="J821" s="734"/>
      <c r="K821" s="734"/>
      <c r="L821" s="734"/>
      <c r="M821" s="735"/>
      <c r="N821" s="731" t="str">
        <f>IF(OR('521A_entry'!M341="",'521A_entry'!M341=0),"",'521A_entry'!M341)</f>
        <v/>
      </c>
      <c r="O821" s="736"/>
    </row>
    <row r="822" spans="1:18" x14ac:dyDescent="0.25">
      <c r="A822" s="733" t="str">
        <f>IF(OR('521A_entry'!L342="",'521A_entry'!L342=0),"",'521A_entry'!L342)</f>
        <v/>
      </c>
      <c r="B822" s="734"/>
      <c r="C822" s="734"/>
      <c r="D822" s="734"/>
      <c r="E822" s="734"/>
      <c r="F822" s="734"/>
      <c r="G822" s="734"/>
      <c r="H822" s="734"/>
      <c r="I822" s="734"/>
      <c r="J822" s="734"/>
      <c r="K822" s="734"/>
      <c r="L822" s="734"/>
      <c r="M822" s="735"/>
      <c r="N822" s="731" t="str">
        <f>IF(OR('521A_entry'!M342="",'521A_entry'!M342=0),"",'521A_entry'!M342)</f>
        <v/>
      </c>
      <c r="O822" s="736"/>
    </row>
    <row r="823" spans="1:18" x14ac:dyDescent="0.25">
      <c r="A823" s="745" t="s">
        <v>3735</v>
      </c>
      <c r="B823" s="729"/>
      <c r="C823" s="729"/>
      <c r="D823" s="729"/>
      <c r="E823" s="729"/>
      <c r="F823" s="729"/>
      <c r="G823" s="729"/>
      <c r="H823" s="729"/>
      <c r="I823" s="729"/>
      <c r="J823" s="729"/>
      <c r="K823" s="729"/>
      <c r="L823" s="729"/>
      <c r="M823" s="730"/>
      <c r="N823" s="731">
        <f>$N$49</f>
        <v>0</v>
      </c>
      <c r="O823" s="732"/>
    </row>
    <row r="824" spans="1:18" x14ac:dyDescent="0.3">
      <c r="A824" s="737" t="s">
        <v>3757</v>
      </c>
      <c r="B824" s="737"/>
      <c r="C824" s="737"/>
      <c r="D824" s="737"/>
      <c r="E824" s="737"/>
      <c r="F824" s="737"/>
      <c r="G824" s="624"/>
      <c r="H824" s="624"/>
      <c r="I824" s="624"/>
      <c r="J824" s="624"/>
      <c r="K824" s="624"/>
      <c r="L824" s="624"/>
      <c r="M824" s="624"/>
      <c r="N824" s="624"/>
      <c r="O824" s="624"/>
    </row>
    <row r="825" spans="1:18" ht="30" x14ac:dyDescent="0.3">
      <c r="A825" s="738" t="s">
        <v>3736</v>
      </c>
      <c r="B825" s="746"/>
      <c r="C825" s="746"/>
      <c r="D825" s="746"/>
      <c r="E825" s="746"/>
      <c r="F825" s="746"/>
      <c r="G825" s="730"/>
      <c r="H825" s="747" t="s">
        <v>3099</v>
      </c>
      <c r="I825" s="748"/>
      <c r="J825" s="326" t="s">
        <v>3737</v>
      </c>
      <c r="K825" s="35" t="s">
        <v>3100</v>
      </c>
      <c r="L825" s="728" t="s">
        <v>3101</v>
      </c>
      <c r="M825" s="730"/>
      <c r="N825" s="738" t="s">
        <v>3738</v>
      </c>
      <c r="O825" s="730"/>
    </row>
    <row r="826" spans="1:18" x14ac:dyDescent="0.25">
      <c r="A826" s="733"/>
      <c r="B826" s="734"/>
      <c r="C826" s="734"/>
      <c r="D826" s="734"/>
      <c r="E826" s="734"/>
      <c r="F826" s="734"/>
      <c r="G826" s="735"/>
      <c r="H826" s="741"/>
      <c r="I826" s="742"/>
      <c r="J826" s="324"/>
      <c r="K826" s="145"/>
      <c r="L826" s="743"/>
      <c r="M826" s="744"/>
      <c r="N826" s="731"/>
      <c r="O826" s="736"/>
    </row>
    <row r="827" spans="1:18" x14ac:dyDescent="0.25">
      <c r="A827" s="733"/>
      <c r="B827" s="734"/>
      <c r="C827" s="734"/>
      <c r="D827" s="734"/>
      <c r="E827" s="734"/>
      <c r="F827" s="734"/>
      <c r="G827" s="735"/>
      <c r="H827" s="741"/>
      <c r="I827" s="742"/>
      <c r="J827" s="324"/>
      <c r="K827" s="145"/>
      <c r="L827" s="743"/>
      <c r="M827" s="744"/>
      <c r="N827" s="731"/>
      <c r="O827" s="736"/>
    </row>
    <row r="828" spans="1:18" x14ac:dyDescent="0.25">
      <c r="A828" s="733"/>
      <c r="B828" s="734"/>
      <c r="C828" s="734"/>
      <c r="D828" s="734"/>
      <c r="E828" s="734"/>
      <c r="F828" s="734"/>
      <c r="G828" s="735"/>
      <c r="H828" s="741"/>
      <c r="I828" s="742"/>
      <c r="J828" s="324"/>
      <c r="K828" s="145"/>
      <c r="L828" s="743"/>
      <c r="M828" s="744"/>
      <c r="N828" s="731"/>
      <c r="O828" s="736"/>
    </row>
    <row r="829" spans="1:18" x14ac:dyDescent="0.25">
      <c r="A829" s="733"/>
      <c r="B829" s="734"/>
      <c r="C829" s="734"/>
      <c r="D829" s="734"/>
      <c r="E829" s="734"/>
      <c r="F829" s="734"/>
      <c r="G829" s="735"/>
      <c r="H829" s="741"/>
      <c r="I829" s="742"/>
      <c r="J829" s="324"/>
      <c r="K829" s="145"/>
      <c r="L829" s="743"/>
      <c r="M829" s="744"/>
      <c r="N829" s="731"/>
      <c r="O829" s="736"/>
    </row>
    <row r="830" spans="1:18" x14ac:dyDescent="0.25">
      <c r="A830" s="733"/>
      <c r="B830" s="734"/>
      <c r="C830" s="734"/>
      <c r="D830" s="734"/>
      <c r="E830" s="734"/>
      <c r="F830" s="734"/>
      <c r="G830" s="735"/>
      <c r="H830" s="741"/>
      <c r="I830" s="742"/>
      <c r="J830" s="324"/>
      <c r="K830" s="145"/>
      <c r="L830" s="743"/>
      <c r="M830" s="744"/>
      <c r="N830" s="731"/>
      <c r="O830" s="736"/>
    </row>
    <row r="831" spans="1:18" x14ac:dyDescent="0.25">
      <c r="A831" s="733"/>
      <c r="B831" s="734"/>
      <c r="C831" s="734"/>
      <c r="D831" s="734"/>
      <c r="E831" s="734"/>
      <c r="F831" s="734"/>
      <c r="G831" s="735"/>
      <c r="H831" s="741"/>
      <c r="I831" s="742"/>
      <c r="J831" s="324"/>
      <c r="K831" s="145"/>
      <c r="L831" s="743"/>
      <c r="M831" s="744"/>
      <c r="N831" s="731"/>
      <c r="O831" s="736"/>
    </row>
    <row r="832" spans="1:18" x14ac:dyDescent="0.25">
      <c r="A832" s="733"/>
      <c r="B832" s="734"/>
      <c r="C832" s="734"/>
      <c r="D832" s="734"/>
      <c r="E832" s="734"/>
      <c r="F832" s="734"/>
      <c r="G832" s="735"/>
      <c r="H832" s="741"/>
      <c r="I832" s="742"/>
      <c r="J832" s="324"/>
      <c r="K832" s="145"/>
      <c r="L832" s="743"/>
      <c r="M832" s="744"/>
      <c r="N832" s="731"/>
      <c r="O832" s="736"/>
    </row>
    <row r="833" spans="1:15" x14ac:dyDescent="0.25">
      <c r="A833" s="733"/>
      <c r="B833" s="734"/>
      <c r="C833" s="734"/>
      <c r="D833" s="734"/>
      <c r="E833" s="734"/>
      <c r="F833" s="734"/>
      <c r="G833" s="735"/>
      <c r="H833" s="741"/>
      <c r="I833" s="742"/>
      <c r="J833" s="324"/>
      <c r="K833" s="145"/>
      <c r="L833" s="743"/>
      <c r="M833" s="744"/>
      <c r="N833" s="731"/>
      <c r="O833" s="736"/>
    </row>
    <row r="834" spans="1:15" x14ac:dyDescent="0.25">
      <c r="A834" s="733"/>
      <c r="B834" s="734"/>
      <c r="C834" s="734"/>
      <c r="D834" s="734"/>
      <c r="E834" s="734"/>
      <c r="F834" s="734"/>
      <c r="G834" s="735"/>
      <c r="H834" s="741"/>
      <c r="I834" s="742"/>
      <c r="J834" s="324"/>
      <c r="K834" s="145"/>
      <c r="L834" s="743"/>
      <c r="M834" s="744"/>
      <c r="N834" s="731"/>
      <c r="O834" s="736"/>
    </row>
    <row r="835" spans="1:15" x14ac:dyDescent="0.25">
      <c r="A835" s="733"/>
      <c r="B835" s="734"/>
      <c r="C835" s="734"/>
      <c r="D835" s="734"/>
      <c r="E835" s="734"/>
      <c r="F835" s="734"/>
      <c r="G835" s="735"/>
      <c r="H835" s="741"/>
      <c r="I835" s="742"/>
      <c r="J835" s="324"/>
      <c r="K835" s="145"/>
      <c r="L835" s="743"/>
      <c r="M835" s="744"/>
      <c r="N835" s="731"/>
      <c r="O835" s="736"/>
    </row>
    <row r="836" spans="1:15" x14ac:dyDescent="0.25">
      <c r="A836" s="733"/>
      <c r="B836" s="734"/>
      <c r="C836" s="734"/>
      <c r="D836" s="734"/>
      <c r="E836" s="734"/>
      <c r="F836" s="734"/>
      <c r="G836" s="735"/>
      <c r="H836" s="741"/>
      <c r="I836" s="742"/>
      <c r="J836" s="324"/>
      <c r="K836" s="145"/>
      <c r="L836" s="743"/>
      <c r="M836" s="744"/>
      <c r="N836" s="731"/>
      <c r="O836" s="736"/>
    </row>
    <row r="837" spans="1:15" x14ac:dyDescent="0.25">
      <c r="A837" s="733"/>
      <c r="B837" s="734"/>
      <c r="C837" s="734"/>
      <c r="D837" s="734"/>
      <c r="E837" s="734"/>
      <c r="F837" s="734"/>
      <c r="G837" s="735"/>
      <c r="H837" s="741"/>
      <c r="I837" s="742"/>
      <c r="J837" s="324"/>
      <c r="K837" s="145"/>
      <c r="L837" s="743"/>
      <c r="M837" s="744"/>
      <c r="N837" s="731"/>
      <c r="O837" s="736"/>
    </row>
    <row r="838" spans="1:15" x14ac:dyDescent="0.25">
      <c r="A838" s="733"/>
      <c r="B838" s="734"/>
      <c r="C838" s="734"/>
      <c r="D838" s="734"/>
      <c r="E838" s="734"/>
      <c r="F838" s="734"/>
      <c r="G838" s="735"/>
      <c r="H838" s="741"/>
      <c r="I838" s="742"/>
      <c r="J838" s="324"/>
      <c r="K838" s="145"/>
      <c r="L838" s="743"/>
      <c r="M838" s="744"/>
      <c r="N838" s="731"/>
      <c r="O838" s="736"/>
    </row>
    <row r="839" spans="1:15" x14ac:dyDescent="0.25">
      <c r="A839" s="733"/>
      <c r="B839" s="734"/>
      <c r="C839" s="734"/>
      <c r="D839" s="734"/>
      <c r="E839" s="734"/>
      <c r="F839" s="734"/>
      <c r="G839" s="735"/>
      <c r="H839" s="741"/>
      <c r="I839" s="742"/>
      <c r="J839" s="324"/>
      <c r="K839" s="145"/>
      <c r="L839" s="743"/>
      <c r="M839" s="744"/>
      <c r="N839" s="731"/>
      <c r="O839" s="736"/>
    </row>
    <row r="840" spans="1:15" x14ac:dyDescent="0.25">
      <c r="A840" s="733"/>
      <c r="B840" s="734"/>
      <c r="C840" s="734"/>
      <c r="D840" s="734"/>
      <c r="E840" s="734"/>
      <c r="F840" s="734"/>
      <c r="G840" s="735"/>
      <c r="H840" s="741"/>
      <c r="I840" s="742"/>
      <c r="J840" s="324"/>
      <c r="K840" s="145"/>
      <c r="L840" s="743"/>
      <c r="M840" s="744"/>
      <c r="N840" s="731"/>
      <c r="O840" s="736"/>
    </row>
    <row r="841" spans="1:15" x14ac:dyDescent="0.25">
      <c r="A841" s="733"/>
      <c r="B841" s="734"/>
      <c r="C841" s="734"/>
      <c r="D841" s="734"/>
      <c r="E841" s="734"/>
      <c r="F841" s="734"/>
      <c r="G841" s="735"/>
      <c r="H841" s="741"/>
      <c r="I841" s="742"/>
      <c r="J841" s="324"/>
      <c r="K841" s="145"/>
      <c r="L841" s="743"/>
      <c r="M841" s="744"/>
      <c r="N841" s="731"/>
      <c r="O841" s="736"/>
    </row>
    <row r="842" spans="1:15" x14ac:dyDescent="0.25">
      <c r="A842" s="733"/>
      <c r="B842" s="734"/>
      <c r="C842" s="734"/>
      <c r="D842" s="734"/>
      <c r="E842" s="734"/>
      <c r="F842" s="734"/>
      <c r="G842" s="735"/>
      <c r="H842" s="741"/>
      <c r="I842" s="742"/>
      <c r="J842" s="324"/>
      <c r="K842" s="145"/>
      <c r="L842" s="743"/>
      <c r="M842" s="744"/>
      <c r="N842" s="731"/>
      <c r="O842" s="736"/>
    </row>
    <row r="843" spans="1:15" x14ac:dyDescent="0.25">
      <c r="A843" s="733"/>
      <c r="B843" s="734"/>
      <c r="C843" s="734"/>
      <c r="D843" s="734"/>
      <c r="E843" s="734"/>
      <c r="F843" s="734"/>
      <c r="G843" s="735"/>
      <c r="H843" s="741"/>
      <c r="I843" s="742"/>
      <c r="J843" s="324"/>
      <c r="K843" s="145"/>
      <c r="L843" s="743"/>
      <c r="M843" s="744"/>
      <c r="N843" s="731"/>
      <c r="O843" s="736"/>
    </row>
    <row r="844" spans="1:15" x14ac:dyDescent="0.25">
      <c r="A844" s="733"/>
      <c r="B844" s="734"/>
      <c r="C844" s="734"/>
      <c r="D844" s="734"/>
      <c r="E844" s="734"/>
      <c r="F844" s="734"/>
      <c r="G844" s="735"/>
      <c r="H844" s="741"/>
      <c r="I844" s="742"/>
      <c r="J844" s="324"/>
      <c r="K844" s="145"/>
      <c r="L844" s="743"/>
      <c r="M844" s="744"/>
      <c r="N844" s="731"/>
      <c r="O844" s="736"/>
    </row>
    <row r="845" spans="1:15" x14ac:dyDescent="0.25">
      <c r="A845" s="733"/>
      <c r="B845" s="734"/>
      <c r="C845" s="734"/>
      <c r="D845" s="734"/>
      <c r="E845" s="734"/>
      <c r="F845" s="734"/>
      <c r="G845" s="735"/>
      <c r="H845" s="741"/>
      <c r="I845" s="742"/>
      <c r="J845" s="324"/>
      <c r="K845" s="145"/>
      <c r="L845" s="743"/>
      <c r="M845" s="744"/>
      <c r="N845" s="731"/>
      <c r="O845" s="736"/>
    </row>
    <row r="846" spans="1:15" x14ac:dyDescent="0.25">
      <c r="A846" s="733"/>
      <c r="B846" s="734"/>
      <c r="C846" s="734"/>
      <c r="D846" s="734"/>
      <c r="E846" s="734"/>
      <c r="F846" s="734"/>
      <c r="G846" s="735"/>
      <c r="H846" s="741"/>
      <c r="I846" s="742"/>
      <c r="J846" s="324"/>
      <c r="K846" s="145"/>
      <c r="L846" s="743"/>
      <c r="M846" s="744"/>
      <c r="N846" s="731"/>
      <c r="O846" s="736"/>
    </row>
    <row r="847" spans="1:15" x14ac:dyDescent="0.25">
      <c r="A847" s="733"/>
      <c r="B847" s="734"/>
      <c r="C847" s="734"/>
      <c r="D847" s="734"/>
      <c r="E847" s="734"/>
      <c r="F847" s="734"/>
      <c r="G847" s="735"/>
      <c r="H847" s="741"/>
      <c r="I847" s="742"/>
      <c r="J847" s="324"/>
      <c r="K847" s="145"/>
      <c r="L847" s="743"/>
      <c r="M847" s="744"/>
      <c r="N847" s="731"/>
      <c r="O847" s="736"/>
    </row>
    <row r="848" spans="1:15" x14ac:dyDescent="0.25">
      <c r="A848" s="733"/>
      <c r="B848" s="734"/>
      <c r="C848" s="734"/>
      <c r="D848" s="734"/>
      <c r="E848" s="734"/>
      <c r="F848" s="734"/>
      <c r="G848" s="735"/>
      <c r="H848" s="741"/>
      <c r="I848" s="742"/>
      <c r="J848" s="324"/>
      <c r="K848" s="145"/>
      <c r="L848" s="743"/>
      <c r="M848" s="744"/>
      <c r="N848" s="731"/>
      <c r="O848" s="736"/>
    </row>
    <row r="849" spans="1:18" x14ac:dyDescent="0.25">
      <c r="A849" s="728" t="s">
        <v>3102</v>
      </c>
      <c r="B849" s="729"/>
      <c r="C849" s="729"/>
      <c r="D849" s="729"/>
      <c r="E849" s="729"/>
      <c r="F849" s="729"/>
      <c r="G849" s="729"/>
      <c r="H849" s="729"/>
      <c r="I849" s="729"/>
      <c r="J849" s="729"/>
      <c r="K849" s="729"/>
      <c r="L849" s="729"/>
      <c r="M849" s="730"/>
      <c r="N849" s="731">
        <f>$N$75</f>
        <v>0</v>
      </c>
      <c r="O849" s="732"/>
    </row>
    <row r="850" spans="1:18" x14ac:dyDescent="0.3">
      <c r="A850" s="737" t="s">
        <v>3758</v>
      </c>
      <c r="B850" s="737"/>
      <c r="C850" s="737"/>
      <c r="D850" s="737"/>
      <c r="E850" s="737"/>
      <c r="F850" s="737"/>
      <c r="G850" s="624"/>
      <c r="H850" s="624"/>
      <c r="I850" s="624"/>
      <c r="J850" s="624"/>
      <c r="K850" s="624"/>
      <c r="L850" s="624"/>
      <c r="M850" s="624"/>
      <c r="N850" s="624"/>
      <c r="O850" s="624"/>
    </row>
    <row r="851" spans="1:18" x14ac:dyDescent="0.3">
      <c r="A851" s="738" t="s">
        <v>3739</v>
      </c>
      <c r="B851" s="739"/>
      <c r="C851" s="739"/>
      <c r="D851" s="739"/>
      <c r="E851" s="739"/>
      <c r="F851" s="739"/>
      <c r="G851" s="739"/>
      <c r="H851" s="739"/>
      <c r="I851" s="739"/>
      <c r="J851" s="739"/>
      <c r="K851" s="739"/>
      <c r="L851" s="739"/>
      <c r="M851" s="740"/>
      <c r="N851" s="738" t="s">
        <v>3740</v>
      </c>
      <c r="O851" s="740"/>
    </row>
    <row r="852" spans="1:18" x14ac:dyDescent="0.25">
      <c r="A852" s="733"/>
      <c r="B852" s="734"/>
      <c r="C852" s="734"/>
      <c r="D852" s="734"/>
      <c r="E852" s="734"/>
      <c r="F852" s="734"/>
      <c r="G852" s="734"/>
      <c r="H852" s="734"/>
      <c r="I852" s="734"/>
      <c r="J852" s="734"/>
      <c r="K852" s="734"/>
      <c r="L852" s="734"/>
      <c r="M852" s="735"/>
      <c r="N852" s="731"/>
      <c r="O852" s="736"/>
    </row>
    <row r="853" spans="1:18" x14ac:dyDescent="0.25">
      <c r="A853" s="733"/>
      <c r="B853" s="734"/>
      <c r="C853" s="734"/>
      <c r="D853" s="734"/>
      <c r="E853" s="734"/>
      <c r="F853" s="734"/>
      <c r="G853" s="734"/>
      <c r="H853" s="734"/>
      <c r="I853" s="734"/>
      <c r="J853" s="734"/>
      <c r="K853" s="734"/>
      <c r="L853" s="734"/>
      <c r="M853" s="735"/>
      <c r="N853" s="731"/>
      <c r="O853" s="736"/>
    </row>
    <row r="854" spans="1:18" x14ac:dyDescent="0.25">
      <c r="A854" s="733"/>
      <c r="B854" s="734"/>
      <c r="C854" s="734"/>
      <c r="D854" s="734"/>
      <c r="E854" s="734"/>
      <c r="F854" s="734"/>
      <c r="G854" s="734"/>
      <c r="H854" s="734"/>
      <c r="I854" s="734"/>
      <c r="J854" s="734"/>
      <c r="K854" s="734"/>
      <c r="L854" s="734"/>
      <c r="M854" s="735"/>
      <c r="N854" s="731"/>
      <c r="O854" s="736"/>
    </row>
    <row r="855" spans="1:18" x14ac:dyDescent="0.25">
      <c r="A855" s="733"/>
      <c r="B855" s="734"/>
      <c r="C855" s="734"/>
      <c r="D855" s="734"/>
      <c r="E855" s="734"/>
      <c r="F855" s="734"/>
      <c r="G855" s="734"/>
      <c r="H855" s="734"/>
      <c r="I855" s="734"/>
      <c r="J855" s="734"/>
      <c r="K855" s="734"/>
      <c r="L855" s="734"/>
      <c r="M855" s="735"/>
      <c r="N855" s="731"/>
      <c r="O855" s="736"/>
    </row>
    <row r="856" spans="1:18" x14ac:dyDescent="0.25">
      <c r="A856" s="733"/>
      <c r="B856" s="734"/>
      <c r="C856" s="734"/>
      <c r="D856" s="734"/>
      <c r="E856" s="734"/>
      <c r="F856" s="734"/>
      <c r="G856" s="734"/>
      <c r="H856" s="734"/>
      <c r="I856" s="734"/>
      <c r="J856" s="734"/>
      <c r="K856" s="734"/>
      <c r="L856" s="734"/>
      <c r="M856" s="735"/>
      <c r="N856" s="731"/>
      <c r="O856" s="736"/>
    </row>
    <row r="857" spans="1:18" x14ac:dyDescent="0.25">
      <c r="A857" s="733"/>
      <c r="B857" s="734"/>
      <c r="C857" s="734"/>
      <c r="D857" s="734"/>
      <c r="E857" s="734"/>
      <c r="F857" s="734"/>
      <c r="G857" s="734"/>
      <c r="H857" s="734"/>
      <c r="I857" s="734"/>
      <c r="J857" s="734"/>
      <c r="K857" s="734"/>
      <c r="L857" s="734"/>
      <c r="M857" s="735"/>
      <c r="N857" s="731"/>
      <c r="O857" s="736"/>
    </row>
    <row r="858" spans="1:18" x14ac:dyDescent="0.25">
      <c r="A858" s="733"/>
      <c r="B858" s="734"/>
      <c r="C858" s="734"/>
      <c r="D858" s="734"/>
      <c r="E858" s="734"/>
      <c r="F858" s="734"/>
      <c r="G858" s="734"/>
      <c r="H858" s="734"/>
      <c r="I858" s="734"/>
      <c r="J858" s="734"/>
      <c r="K858" s="734"/>
      <c r="L858" s="734"/>
      <c r="M858" s="735"/>
      <c r="N858" s="731"/>
      <c r="O858" s="736"/>
    </row>
    <row r="859" spans="1:18" x14ac:dyDescent="0.25">
      <c r="A859" s="733"/>
      <c r="B859" s="734"/>
      <c r="C859" s="734"/>
      <c r="D859" s="734"/>
      <c r="E859" s="734"/>
      <c r="F859" s="734"/>
      <c r="G859" s="734"/>
      <c r="H859" s="734"/>
      <c r="I859" s="734"/>
      <c r="J859" s="734"/>
      <c r="K859" s="734"/>
      <c r="L859" s="734"/>
      <c r="M859" s="735"/>
      <c r="N859" s="731"/>
      <c r="O859" s="736"/>
    </row>
    <row r="860" spans="1:18" x14ac:dyDescent="0.25">
      <c r="A860" s="728" t="s">
        <v>3103</v>
      </c>
      <c r="B860" s="729"/>
      <c r="C860" s="729"/>
      <c r="D860" s="729"/>
      <c r="E860" s="729"/>
      <c r="F860" s="729"/>
      <c r="G860" s="729"/>
      <c r="H860" s="729"/>
      <c r="I860" s="729"/>
      <c r="J860" s="729"/>
      <c r="K860" s="729"/>
      <c r="L860" s="729"/>
      <c r="M860" s="730"/>
      <c r="N860" s="731">
        <f>$N$86</f>
        <v>0</v>
      </c>
      <c r="O860" s="732"/>
    </row>
    <row r="861" spans="1:18" ht="13.2" customHeight="1" x14ac:dyDescent="0.25">
      <c r="A861" s="759" t="s">
        <v>3773</v>
      </c>
      <c r="B861" s="760"/>
      <c r="C861" s="760"/>
      <c r="D861" s="760"/>
      <c r="E861" s="761"/>
      <c r="F861" s="749" t="s">
        <v>3732</v>
      </c>
      <c r="G861" s="750"/>
      <c r="H861" s="750"/>
      <c r="I861" s="750"/>
      <c r="J861" s="750"/>
      <c r="K861" s="750"/>
      <c r="L861" s="750"/>
      <c r="M861" s="751"/>
      <c r="N861" s="752" t="s">
        <v>3719</v>
      </c>
      <c r="O861" s="753"/>
    </row>
    <row r="862" spans="1:18" x14ac:dyDescent="0.25">
      <c r="A862" s="754" t="str">
        <f>"Page 21 of "&amp;$R$3</f>
        <v>Page 21 of 4</v>
      </c>
      <c r="B862" s="755"/>
      <c r="C862" s="755"/>
      <c r="D862" s="755"/>
      <c r="E862" s="756"/>
      <c r="F862" s="754" t="str">
        <f>IF(K757="","",K757)</f>
        <v/>
      </c>
      <c r="G862" s="755"/>
      <c r="H862" s="755"/>
      <c r="I862" s="755"/>
      <c r="J862" s="755"/>
      <c r="K862" s="755"/>
      <c r="L862" s="755"/>
      <c r="M862" s="756"/>
      <c r="N862" s="757"/>
      <c r="O862" s="758"/>
    </row>
    <row r="863" spans="1:18" ht="13.2" customHeight="1" x14ac:dyDescent="0.3">
      <c r="A863" s="737" t="s">
        <v>3768</v>
      </c>
      <c r="B863" s="737"/>
      <c r="C863" s="737"/>
      <c r="D863" s="737"/>
      <c r="E863" s="737"/>
      <c r="F863" s="737"/>
      <c r="G863" s="624"/>
      <c r="H863" s="624"/>
      <c r="I863" s="624"/>
      <c r="J863" s="624"/>
      <c r="K863" s="624"/>
      <c r="L863" s="624"/>
      <c r="M863" s="624"/>
      <c r="N863" s="624"/>
      <c r="O863" s="624"/>
    </row>
    <row r="864" spans="1:18" x14ac:dyDescent="0.3">
      <c r="A864" s="738" t="s">
        <v>3733</v>
      </c>
      <c r="B864" s="739"/>
      <c r="C864" s="739"/>
      <c r="D864" s="739"/>
      <c r="E864" s="739"/>
      <c r="F864" s="739"/>
      <c r="G864" s="739"/>
      <c r="H864" s="739"/>
      <c r="I864" s="739"/>
      <c r="J864" s="739"/>
      <c r="K864" s="739"/>
      <c r="L864" s="739"/>
      <c r="M864" s="740"/>
      <c r="N864" s="738" t="s">
        <v>3734</v>
      </c>
      <c r="O864" s="740"/>
      <c r="R864" s="1">
        <f>IF(AND(A865="",N865=""),0,21)</f>
        <v>0</v>
      </c>
    </row>
    <row r="865" spans="1:15" x14ac:dyDescent="0.25">
      <c r="A865" s="733" t="str">
        <f>IF(OR('521A_entry'!L343="",'521A_entry'!L343=0),"",'521A_entry'!L343)</f>
        <v/>
      </c>
      <c r="B865" s="734"/>
      <c r="C865" s="734"/>
      <c r="D865" s="734"/>
      <c r="E865" s="734"/>
      <c r="F865" s="734"/>
      <c r="G865" s="734"/>
      <c r="H865" s="734"/>
      <c r="I865" s="734"/>
      <c r="J865" s="734"/>
      <c r="K865" s="734"/>
      <c r="L865" s="734"/>
      <c r="M865" s="735"/>
      <c r="N865" s="731" t="str">
        <f>IF(OR('521A_entry'!M343="",'521A_entry'!M343=0),"",'521A_entry'!M343)</f>
        <v/>
      </c>
      <c r="O865" s="736"/>
    </row>
    <row r="866" spans="1:15" x14ac:dyDescent="0.25">
      <c r="A866" s="733" t="str">
        <f>IF(OR('521A_entry'!L344="",'521A_entry'!L344=0),"",'521A_entry'!L344)</f>
        <v/>
      </c>
      <c r="B866" s="734"/>
      <c r="C866" s="734"/>
      <c r="D866" s="734"/>
      <c r="E866" s="734"/>
      <c r="F866" s="734"/>
      <c r="G866" s="734"/>
      <c r="H866" s="734"/>
      <c r="I866" s="734"/>
      <c r="J866" s="734"/>
      <c r="K866" s="734"/>
      <c r="L866" s="734"/>
      <c r="M866" s="735"/>
      <c r="N866" s="731" t="str">
        <f>IF(OR('521A_entry'!M344="",'521A_entry'!M344=0),"",'521A_entry'!M344)</f>
        <v/>
      </c>
      <c r="O866" s="736"/>
    </row>
    <row r="867" spans="1:15" x14ac:dyDescent="0.25">
      <c r="A867" s="733" t="str">
        <f>IF(OR('521A_entry'!L345="",'521A_entry'!L345=0),"",'521A_entry'!L345)</f>
        <v/>
      </c>
      <c r="B867" s="734"/>
      <c r="C867" s="734"/>
      <c r="D867" s="734"/>
      <c r="E867" s="734"/>
      <c r="F867" s="734"/>
      <c r="G867" s="734"/>
      <c r="H867" s="734"/>
      <c r="I867" s="734"/>
      <c r="J867" s="734"/>
      <c r="K867" s="734"/>
      <c r="L867" s="734"/>
      <c r="M867" s="735"/>
      <c r="N867" s="731" t="str">
        <f>IF(OR('521A_entry'!M345="",'521A_entry'!M345=0),"",'521A_entry'!M345)</f>
        <v/>
      </c>
      <c r="O867" s="736"/>
    </row>
    <row r="868" spans="1:15" x14ac:dyDescent="0.25">
      <c r="A868" s="733" t="str">
        <f>IF(OR('521A_entry'!L346="",'521A_entry'!L346=0),"",'521A_entry'!L346)</f>
        <v/>
      </c>
      <c r="B868" s="734"/>
      <c r="C868" s="734"/>
      <c r="D868" s="734"/>
      <c r="E868" s="734"/>
      <c r="F868" s="734"/>
      <c r="G868" s="734"/>
      <c r="H868" s="734"/>
      <c r="I868" s="734"/>
      <c r="J868" s="734"/>
      <c r="K868" s="734"/>
      <c r="L868" s="734"/>
      <c r="M868" s="735"/>
      <c r="N868" s="731" t="str">
        <f>IF(OR('521A_entry'!M346="",'521A_entry'!M346=0),"",'521A_entry'!M346)</f>
        <v/>
      </c>
      <c r="O868" s="736"/>
    </row>
    <row r="869" spans="1:15" x14ac:dyDescent="0.25">
      <c r="A869" s="733" t="str">
        <f>IF(OR('521A_entry'!L347="",'521A_entry'!L347=0),"",'521A_entry'!L347)</f>
        <v/>
      </c>
      <c r="B869" s="734"/>
      <c r="C869" s="734"/>
      <c r="D869" s="734"/>
      <c r="E869" s="734"/>
      <c r="F869" s="734"/>
      <c r="G869" s="734"/>
      <c r="H869" s="734"/>
      <c r="I869" s="734"/>
      <c r="J869" s="734"/>
      <c r="K869" s="734"/>
      <c r="L869" s="734"/>
      <c r="M869" s="735"/>
      <c r="N869" s="731" t="str">
        <f>IF(OR('521A_entry'!M347="",'521A_entry'!M347=0),"",'521A_entry'!M347)</f>
        <v/>
      </c>
      <c r="O869" s="736"/>
    </row>
    <row r="870" spans="1:15" x14ac:dyDescent="0.25">
      <c r="A870" s="745" t="s">
        <v>3735</v>
      </c>
      <c r="B870" s="729"/>
      <c r="C870" s="729"/>
      <c r="D870" s="729"/>
      <c r="E870" s="729"/>
      <c r="F870" s="729"/>
      <c r="G870" s="729"/>
      <c r="H870" s="729"/>
      <c r="I870" s="729"/>
      <c r="J870" s="729"/>
      <c r="K870" s="729"/>
      <c r="L870" s="729"/>
      <c r="M870" s="730"/>
      <c r="N870" s="731">
        <f>$N$49</f>
        <v>0</v>
      </c>
      <c r="O870" s="732"/>
    </row>
    <row r="871" spans="1:15" x14ac:dyDescent="0.3">
      <c r="A871" s="737" t="s">
        <v>3757</v>
      </c>
      <c r="B871" s="737"/>
      <c r="C871" s="737"/>
      <c r="D871" s="737"/>
      <c r="E871" s="737"/>
      <c r="F871" s="737"/>
      <c r="G871" s="624"/>
      <c r="H871" s="624"/>
      <c r="I871" s="624"/>
      <c r="J871" s="624"/>
      <c r="K871" s="624"/>
      <c r="L871" s="624"/>
      <c r="M871" s="624"/>
      <c r="N871" s="624"/>
      <c r="O871" s="624"/>
    </row>
    <row r="872" spans="1:15" ht="30" x14ac:dyDescent="0.3">
      <c r="A872" s="738" t="s">
        <v>3736</v>
      </c>
      <c r="B872" s="746"/>
      <c r="C872" s="746"/>
      <c r="D872" s="746"/>
      <c r="E872" s="746"/>
      <c r="F872" s="746"/>
      <c r="G872" s="730"/>
      <c r="H872" s="747" t="s">
        <v>3099</v>
      </c>
      <c r="I872" s="748"/>
      <c r="J872" s="326" t="s">
        <v>3737</v>
      </c>
      <c r="K872" s="35" t="s">
        <v>3100</v>
      </c>
      <c r="L872" s="728" t="s">
        <v>3101</v>
      </c>
      <c r="M872" s="730"/>
      <c r="N872" s="738" t="s">
        <v>3738</v>
      </c>
      <c r="O872" s="730"/>
    </row>
    <row r="873" spans="1:15" x14ac:dyDescent="0.25">
      <c r="A873" s="733"/>
      <c r="B873" s="734"/>
      <c r="C873" s="734"/>
      <c r="D873" s="734"/>
      <c r="E873" s="734"/>
      <c r="F873" s="734"/>
      <c r="G873" s="735"/>
      <c r="H873" s="741"/>
      <c r="I873" s="742"/>
      <c r="J873" s="324"/>
      <c r="K873" s="145"/>
      <c r="L873" s="743"/>
      <c r="M873" s="744"/>
      <c r="N873" s="731"/>
      <c r="O873" s="736"/>
    </row>
    <row r="874" spans="1:15" x14ac:dyDescent="0.25">
      <c r="A874" s="733"/>
      <c r="B874" s="734"/>
      <c r="C874" s="734"/>
      <c r="D874" s="734"/>
      <c r="E874" s="734"/>
      <c r="F874" s="734"/>
      <c r="G874" s="735"/>
      <c r="H874" s="741"/>
      <c r="I874" s="742"/>
      <c r="J874" s="324"/>
      <c r="K874" s="145"/>
      <c r="L874" s="743"/>
      <c r="M874" s="744"/>
      <c r="N874" s="731"/>
      <c r="O874" s="736"/>
    </row>
    <row r="875" spans="1:15" x14ac:dyDescent="0.25">
      <c r="A875" s="733"/>
      <c r="B875" s="734"/>
      <c r="C875" s="734"/>
      <c r="D875" s="734"/>
      <c r="E875" s="734"/>
      <c r="F875" s="734"/>
      <c r="G875" s="735"/>
      <c r="H875" s="741"/>
      <c r="I875" s="742"/>
      <c r="J875" s="324"/>
      <c r="K875" s="145"/>
      <c r="L875" s="743"/>
      <c r="M875" s="744"/>
      <c r="N875" s="731"/>
      <c r="O875" s="736"/>
    </row>
    <row r="876" spans="1:15" x14ac:dyDescent="0.25">
      <c r="A876" s="733"/>
      <c r="B876" s="734"/>
      <c r="C876" s="734"/>
      <c r="D876" s="734"/>
      <c r="E876" s="734"/>
      <c r="F876" s="734"/>
      <c r="G876" s="735"/>
      <c r="H876" s="741"/>
      <c r="I876" s="742"/>
      <c r="J876" s="324"/>
      <c r="K876" s="145"/>
      <c r="L876" s="743"/>
      <c r="M876" s="744"/>
      <c r="N876" s="731"/>
      <c r="O876" s="736"/>
    </row>
    <row r="877" spans="1:15" x14ac:dyDescent="0.25">
      <c r="A877" s="733"/>
      <c r="B877" s="734"/>
      <c r="C877" s="734"/>
      <c r="D877" s="734"/>
      <c r="E877" s="734"/>
      <c r="F877" s="734"/>
      <c r="G877" s="735"/>
      <c r="H877" s="741"/>
      <c r="I877" s="742"/>
      <c r="J877" s="324"/>
      <c r="K877" s="145"/>
      <c r="L877" s="743"/>
      <c r="M877" s="744"/>
      <c r="N877" s="731"/>
      <c r="O877" s="736"/>
    </row>
    <row r="878" spans="1:15" x14ac:dyDescent="0.25">
      <c r="A878" s="733"/>
      <c r="B878" s="734"/>
      <c r="C878" s="734"/>
      <c r="D878" s="734"/>
      <c r="E878" s="734"/>
      <c r="F878" s="734"/>
      <c r="G878" s="735"/>
      <c r="H878" s="741"/>
      <c r="I878" s="742"/>
      <c r="J878" s="324"/>
      <c r="K878" s="145"/>
      <c r="L878" s="743"/>
      <c r="M878" s="744"/>
      <c r="N878" s="731"/>
      <c r="O878" s="736"/>
    </row>
    <row r="879" spans="1:15" x14ac:dyDescent="0.25">
      <c r="A879" s="733"/>
      <c r="B879" s="734"/>
      <c r="C879" s="734"/>
      <c r="D879" s="734"/>
      <c r="E879" s="734"/>
      <c r="F879" s="734"/>
      <c r="G879" s="735"/>
      <c r="H879" s="741"/>
      <c r="I879" s="742"/>
      <c r="J879" s="324"/>
      <c r="K879" s="145"/>
      <c r="L879" s="743"/>
      <c r="M879" s="744"/>
      <c r="N879" s="731"/>
      <c r="O879" s="736"/>
    </row>
    <row r="880" spans="1:15" x14ac:dyDescent="0.25">
      <c r="A880" s="733"/>
      <c r="B880" s="734"/>
      <c r="C880" s="734"/>
      <c r="D880" s="734"/>
      <c r="E880" s="734"/>
      <c r="F880" s="734"/>
      <c r="G880" s="735"/>
      <c r="H880" s="741"/>
      <c r="I880" s="742"/>
      <c r="J880" s="324"/>
      <c r="K880" s="145"/>
      <c r="L880" s="743"/>
      <c r="M880" s="744"/>
      <c r="N880" s="731"/>
      <c r="O880" s="736"/>
    </row>
    <row r="881" spans="1:15" x14ac:dyDescent="0.25">
      <c r="A881" s="733"/>
      <c r="B881" s="734"/>
      <c r="C881" s="734"/>
      <c r="D881" s="734"/>
      <c r="E881" s="734"/>
      <c r="F881" s="734"/>
      <c r="G881" s="735"/>
      <c r="H881" s="741"/>
      <c r="I881" s="742"/>
      <c r="J881" s="324"/>
      <c r="K881" s="145"/>
      <c r="L881" s="743"/>
      <c r="M881" s="744"/>
      <c r="N881" s="731"/>
      <c r="O881" s="736"/>
    </row>
    <row r="882" spans="1:15" x14ac:dyDescent="0.25">
      <c r="A882" s="733"/>
      <c r="B882" s="734"/>
      <c r="C882" s="734"/>
      <c r="D882" s="734"/>
      <c r="E882" s="734"/>
      <c r="F882" s="734"/>
      <c r="G882" s="735"/>
      <c r="H882" s="741"/>
      <c r="I882" s="742"/>
      <c r="J882" s="324"/>
      <c r="K882" s="145"/>
      <c r="L882" s="743"/>
      <c r="M882" s="744"/>
      <c r="N882" s="731"/>
      <c r="O882" s="736"/>
    </row>
    <row r="883" spans="1:15" x14ac:dyDescent="0.25">
      <c r="A883" s="733"/>
      <c r="B883" s="734"/>
      <c r="C883" s="734"/>
      <c r="D883" s="734"/>
      <c r="E883" s="734"/>
      <c r="F883" s="734"/>
      <c r="G883" s="735"/>
      <c r="H883" s="741"/>
      <c r="I883" s="742"/>
      <c r="J883" s="324"/>
      <c r="K883" s="145"/>
      <c r="L883" s="743"/>
      <c r="M883" s="744"/>
      <c r="N883" s="731"/>
      <c r="O883" s="736"/>
    </row>
    <row r="884" spans="1:15" x14ac:dyDescent="0.25">
      <c r="A884" s="733"/>
      <c r="B884" s="734"/>
      <c r="C884" s="734"/>
      <c r="D884" s="734"/>
      <c r="E884" s="734"/>
      <c r="F884" s="734"/>
      <c r="G884" s="735"/>
      <c r="H884" s="741"/>
      <c r="I884" s="742"/>
      <c r="J884" s="324"/>
      <c r="K884" s="145"/>
      <c r="L884" s="743"/>
      <c r="M884" s="744"/>
      <c r="N884" s="731"/>
      <c r="O884" s="736"/>
    </row>
    <row r="885" spans="1:15" x14ac:dyDescent="0.25">
      <c r="A885" s="733"/>
      <c r="B885" s="734"/>
      <c r="C885" s="734"/>
      <c r="D885" s="734"/>
      <c r="E885" s="734"/>
      <c r="F885" s="734"/>
      <c r="G885" s="735"/>
      <c r="H885" s="741"/>
      <c r="I885" s="742"/>
      <c r="J885" s="324"/>
      <c r="K885" s="145"/>
      <c r="L885" s="743"/>
      <c r="M885" s="744"/>
      <c r="N885" s="731"/>
      <c r="O885" s="736"/>
    </row>
    <row r="886" spans="1:15" x14ac:dyDescent="0.25">
      <c r="A886" s="733"/>
      <c r="B886" s="734"/>
      <c r="C886" s="734"/>
      <c r="D886" s="734"/>
      <c r="E886" s="734"/>
      <c r="F886" s="734"/>
      <c r="G886" s="735"/>
      <c r="H886" s="741"/>
      <c r="I886" s="742"/>
      <c r="J886" s="324"/>
      <c r="K886" s="145"/>
      <c r="L886" s="743"/>
      <c r="M886" s="744"/>
      <c r="N886" s="731"/>
      <c r="O886" s="736"/>
    </row>
    <row r="887" spans="1:15" x14ac:dyDescent="0.25">
      <c r="A887" s="733"/>
      <c r="B887" s="734"/>
      <c r="C887" s="734"/>
      <c r="D887" s="734"/>
      <c r="E887" s="734"/>
      <c r="F887" s="734"/>
      <c r="G887" s="735"/>
      <c r="H887" s="741"/>
      <c r="I887" s="742"/>
      <c r="J887" s="324"/>
      <c r="K887" s="145"/>
      <c r="L887" s="743"/>
      <c r="M887" s="744"/>
      <c r="N887" s="731"/>
      <c r="O887" s="736"/>
    </row>
    <row r="888" spans="1:15" x14ac:dyDescent="0.25">
      <c r="A888" s="733"/>
      <c r="B888" s="734"/>
      <c r="C888" s="734"/>
      <c r="D888" s="734"/>
      <c r="E888" s="734"/>
      <c r="F888" s="734"/>
      <c r="G888" s="735"/>
      <c r="H888" s="741"/>
      <c r="I888" s="742"/>
      <c r="J888" s="324"/>
      <c r="K888" s="145"/>
      <c r="L888" s="743"/>
      <c r="M888" s="744"/>
      <c r="N888" s="731"/>
      <c r="O888" s="736"/>
    </row>
    <row r="889" spans="1:15" x14ac:dyDescent="0.25">
      <c r="A889" s="733"/>
      <c r="B889" s="734"/>
      <c r="C889" s="734"/>
      <c r="D889" s="734"/>
      <c r="E889" s="734"/>
      <c r="F889" s="734"/>
      <c r="G889" s="735"/>
      <c r="H889" s="741"/>
      <c r="I889" s="742"/>
      <c r="J889" s="324"/>
      <c r="K889" s="145"/>
      <c r="L889" s="743"/>
      <c r="M889" s="744"/>
      <c r="N889" s="731"/>
      <c r="O889" s="736"/>
    </row>
    <row r="890" spans="1:15" x14ac:dyDescent="0.25">
      <c r="A890" s="733"/>
      <c r="B890" s="734"/>
      <c r="C890" s="734"/>
      <c r="D890" s="734"/>
      <c r="E890" s="734"/>
      <c r="F890" s="734"/>
      <c r="G890" s="735"/>
      <c r="H890" s="741"/>
      <c r="I890" s="742"/>
      <c r="J890" s="324"/>
      <c r="K890" s="145"/>
      <c r="L890" s="743"/>
      <c r="M890" s="744"/>
      <c r="N890" s="731"/>
      <c r="O890" s="736"/>
    </row>
    <row r="891" spans="1:15" x14ac:dyDescent="0.25">
      <c r="A891" s="733"/>
      <c r="B891" s="734"/>
      <c r="C891" s="734"/>
      <c r="D891" s="734"/>
      <c r="E891" s="734"/>
      <c r="F891" s="734"/>
      <c r="G891" s="735"/>
      <c r="H891" s="741"/>
      <c r="I891" s="742"/>
      <c r="J891" s="324"/>
      <c r="K891" s="145"/>
      <c r="L891" s="743"/>
      <c r="M891" s="744"/>
      <c r="N891" s="731"/>
      <c r="O891" s="736"/>
    </row>
    <row r="892" spans="1:15" x14ac:dyDescent="0.25">
      <c r="A892" s="733"/>
      <c r="B892" s="734"/>
      <c r="C892" s="734"/>
      <c r="D892" s="734"/>
      <c r="E892" s="734"/>
      <c r="F892" s="734"/>
      <c r="G892" s="735"/>
      <c r="H892" s="741"/>
      <c r="I892" s="742"/>
      <c r="J892" s="324"/>
      <c r="K892" s="145"/>
      <c r="L892" s="743"/>
      <c r="M892" s="744"/>
      <c r="N892" s="731"/>
      <c r="O892" s="736"/>
    </row>
    <row r="893" spans="1:15" x14ac:dyDescent="0.25">
      <c r="A893" s="733"/>
      <c r="B893" s="734"/>
      <c r="C893" s="734"/>
      <c r="D893" s="734"/>
      <c r="E893" s="734"/>
      <c r="F893" s="734"/>
      <c r="G893" s="735"/>
      <c r="H893" s="741"/>
      <c r="I893" s="742"/>
      <c r="J893" s="324"/>
      <c r="K893" s="145"/>
      <c r="L893" s="743"/>
      <c r="M893" s="744"/>
      <c r="N893" s="731"/>
      <c r="O893" s="736"/>
    </row>
    <row r="894" spans="1:15" x14ac:dyDescent="0.25">
      <c r="A894" s="733"/>
      <c r="B894" s="734"/>
      <c r="C894" s="734"/>
      <c r="D894" s="734"/>
      <c r="E894" s="734"/>
      <c r="F894" s="734"/>
      <c r="G894" s="735"/>
      <c r="H894" s="741"/>
      <c r="I894" s="742"/>
      <c r="J894" s="324"/>
      <c r="K894" s="145"/>
      <c r="L894" s="743"/>
      <c r="M894" s="744"/>
      <c r="N894" s="731"/>
      <c r="O894" s="736"/>
    </row>
    <row r="895" spans="1:15" x14ac:dyDescent="0.25">
      <c r="A895" s="733"/>
      <c r="B895" s="734"/>
      <c r="C895" s="734"/>
      <c r="D895" s="734"/>
      <c r="E895" s="734"/>
      <c r="F895" s="734"/>
      <c r="G895" s="735"/>
      <c r="H895" s="741"/>
      <c r="I895" s="742"/>
      <c r="J895" s="324"/>
      <c r="K895" s="145"/>
      <c r="L895" s="743"/>
      <c r="M895" s="744"/>
      <c r="N895" s="731"/>
      <c r="O895" s="736"/>
    </row>
    <row r="896" spans="1:15" x14ac:dyDescent="0.25">
      <c r="A896" s="728" t="s">
        <v>3102</v>
      </c>
      <c r="B896" s="729"/>
      <c r="C896" s="729"/>
      <c r="D896" s="729"/>
      <c r="E896" s="729"/>
      <c r="F896" s="729"/>
      <c r="G896" s="729"/>
      <c r="H896" s="729"/>
      <c r="I896" s="729"/>
      <c r="J896" s="729"/>
      <c r="K896" s="729"/>
      <c r="L896" s="729"/>
      <c r="M896" s="730"/>
      <c r="N896" s="731">
        <f>$N$75</f>
        <v>0</v>
      </c>
      <c r="O896" s="732"/>
    </row>
    <row r="897" spans="1:18" x14ac:dyDescent="0.3">
      <c r="A897" s="737" t="s">
        <v>3758</v>
      </c>
      <c r="B897" s="737"/>
      <c r="C897" s="737"/>
      <c r="D897" s="737"/>
      <c r="E897" s="737"/>
      <c r="F897" s="737"/>
      <c r="G897" s="624"/>
      <c r="H897" s="624"/>
      <c r="I897" s="624"/>
      <c r="J897" s="624"/>
      <c r="K897" s="624"/>
      <c r="L897" s="624"/>
      <c r="M897" s="624"/>
      <c r="N897" s="624"/>
      <c r="O897" s="624"/>
    </row>
    <row r="898" spans="1:18" x14ac:dyDescent="0.3">
      <c r="A898" s="738" t="s">
        <v>3739</v>
      </c>
      <c r="B898" s="739"/>
      <c r="C898" s="739"/>
      <c r="D898" s="739"/>
      <c r="E898" s="739"/>
      <c r="F898" s="739"/>
      <c r="G898" s="739"/>
      <c r="H898" s="739"/>
      <c r="I898" s="739"/>
      <c r="J898" s="739"/>
      <c r="K898" s="739"/>
      <c r="L898" s="739"/>
      <c r="M898" s="740"/>
      <c r="N898" s="738" t="s">
        <v>3740</v>
      </c>
      <c r="O898" s="740"/>
    </row>
    <row r="899" spans="1:18" x14ac:dyDescent="0.25">
      <c r="A899" s="733"/>
      <c r="B899" s="734"/>
      <c r="C899" s="734"/>
      <c r="D899" s="734"/>
      <c r="E899" s="734"/>
      <c r="F899" s="734"/>
      <c r="G899" s="734"/>
      <c r="H899" s="734"/>
      <c r="I899" s="734"/>
      <c r="J899" s="734"/>
      <c r="K899" s="734"/>
      <c r="L899" s="734"/>
      <c r="M899" s="735"/>
      <c r="N899" s="731"/>
      <c r="O899" s="736"/>
    </row>
    <row r="900" spans="1:18" x14ac:dyDescent="0.25">
      <c r="A900" s="733"/>
      <c r="B900" s="734"/>
      <c r="C900" s="734"/>
      <c r="D900" s="734"/>
      <c r="E900" s="734"/>
      <c r="F900" s="734"/>
      <c r="G900" s="734"/>
      <c r="H900" s="734"/>
      <c r="I900" s="734"/>
      <c r="J900" s="734"/>
      <c r="K900" s="734"/>
      <c r="L900" s="734"/>
      <c r="M900" s="735"/>
      <c r="N900" s="731"/>
      <c r="O900" s="736"/>
    </row>
    <row r="901" spans="1:18" x14ac:dyDescent="0.25">
      <c r="A901" s="733"/>
      <c r="B901" s="734"/>
      <c r="C901" s="734"/>
      <c r="D901" s="734"/>
      <c r="E901" s="734"/>
      <c r="F901" s="734"/>
      <c r="G901" s="734"/>
      <c r="H901" s="734"/>
      <c r="I901" s="734"/>
      <c r="J901" s="734"/>
      <c r="K901" s="734"/>
      <c r="L901" s="734"/>
      <c r="M901" s="735"/>
      <c r="N901" s="731"/>
      <c r="O901" s="736"/>
    </row>
    <row r="902" spans="1:18" x14ac:dyDescent="0.25">
      <c r="A902" s="733"/>
      <c r="B902" s="734"/>
      <c r="C902" s="734"/>
      <c r="D902" s="734"/>
      <c r="E902" s="734"/>
      <c r="F902" s="734"/>
      <c r="G902" s="734"/>
      <c r="H902" s="734"/>
      <c r="I902" s="734"/>
      <c r="J902" s="734"/>
      <c r="K902" s="734"/>
      <c r="L902" s="734"/>
      <c r="M902" s="735"/>
      <c r="N902" s="731"/>
      <c r="O902" s="736"/>
    </row>
    <row r="903" spans="1:18" x14ac:dyDescent="0.25">
      <c r="A903" s="733"/>
      <c r="B903" s="734"/>
      <c r="C903" s="734"/>
      <c r="D903" s="734"/>
      <c r="E903" s="734"/>
      <c r="F903" s="734"/>
      <c r="G903" s="734"/>
      <c r="H903" s="734"/>
      <c r="I903" s="734"/>
      <c r="J903" s="734"/>
      <c r="K903" s="734"/>
      <c r="L903" s="734"/>
      <c r="M903" s="735"/>
      <c r="N903" s="731"/>
      <c r="O903" s="736"/>
    </row>
    <row r="904" spans="1:18" x14ac:dyDescent="0.25">
      <c r="A904" s="733"/>
      <c r="B904" s="734"/>
      <c r="C904" s="734"/>
      <c r="D904" s="734"/>
      <c r="E904" s="734"/>
      <c r="F904" s="734"/>
      <c r="G904" s="734"/>
      <c r="H904" s="734"/>
      <c r="I904" s="734"/>
      <c r="J904" s="734"/>
      <c r="K904" s="734"/>
      <c r="L904" s="734"/>
      <c r="M904" s="735"/>
      <c r="N904" s="731"/>
      <c r="O904" s="736"/>
    </row>
    <row r="905" spans="1:18" x14ac:dyDescent="0.25">
      <c r="A905" s="733"/>
      <c r="B905" s="734"/>
      <c r="C905" s="734"/>
      <c r="D905" s="734"/>
      <c r="E905" s="734"/>
      <c r="F905" s="734"/>
      <c r="G905" s="734"/>
      <c r="H905" s="734"/>
      <c r="I905" s="734"/>
      <c r="J905" s="734"/>
      <c r="K905" s="734"/>
      <c r="L905" s="734"/>
      <c r="M905" s="735"/>
      <c r="N905" s="731"/>
      <c r="O905" s="736"/>
    </row>
    <row r="906" spans="1:18" x14ac:dyDescent="0.25">
      <c r="A906" s="733"/>
      <c r="B906" s="734"/>
      <c r="C906" s="734"/>
      <c r="D906" s="734"/>
      <c r="E906" s="734"/>
      <c r="F906" s="734"/>
      <c r="G906" s="734"/>
      <c r="H906" s="734"/>
      <c r="I906" s="734"/>
      <c r="J906" s="734"/>
      <c r="K906" s="734"/>
      <c r="L906" s="734"/>
      <c r="M906" s="735"/>
      <c r="N906" s="731"/>
      <c r="O906" s="736"/>
    </row>
    <row r="907" spans="1:18" x14ac:dyDescent="0.25">
      <c r="A907" s="728" t="s">
        <v>3103</v>
      </c>
      <c r="B907" s="729"/>
      <c r="C907" s="729"/>
      <c r="D907" s="729"/>
      <c r="E907" s="729"/>
      <c r="F907" s="729"/>
      <c r="G907" s="729"/>
      <c r="H907" s="729"/>
      <c r="I907" s="729"/>
      <c r="J907" s="729"/>
      <c r="K907" s="729"/>
      <c r="L907" s="729"/>
      <c r="M907" s="730"/>
      <c r="N907" s="731">
        <f>$N$86</f>
        <v>0</v>
      </c>
      <c r="O907" s="732"/>
    </row>
    <row r="908" spans="1:18" ht="13.2" customHeight="1" x14ac:dyDescent="0.25">
      <c r="A908" s="759" t="s">
        <v>3773</v>
      </c>
      <c r="B908" s="760"/>
      <c r="C908" s="760"/>
      <c r="D908" s="760"/>
      <c r="E908" s="761"/>
      <c r="F908" s="749" t="s">
        <v>3732</v>
      </c>
      <c r="G908" s="750"/>
      <c r="H908" s="750"/>
      <c r="I908" s="750"/>
      <c r="J908" s="750"/>
      <c r="K908" s="750"/>
      <c r="L908" s="750"/>
      <c r="M908" s="751"/>
      <c r="N908" s="752" t="s">
        <v>3719</v>
      </c>
      <c r="O908" s="753"/>
    </row>
    <row r="909" spans="1:18" x14ac:dyDescent="0.25">
      <c r="A909" s="754" t="str">
        <f>"Page 22 of "&amp;$R$3</f>
        <v>Page 22 of 4</v>
      </c>
      <c r="B909" s="755"/>
      <c r="C909" s="755"/>
      <c r="D909" s="755"/>
      <c r="E909" s="756"/>
      <c r="F909" s="754" t="str">
        <f>IF(K804="","",K804)</f>
        <v/>
      </c>
      <c r="G909" s="755"/>
      <c r="H909" s="755"/>
      <c r="I909" s="755"/>
      <c r="J909" s="755"/>
      <c r="K909" s="755"/>
      <c r="L909" s="755"/>
      <c r="M909" s="756"/>
      <c r="N909" s="757"/>
      <c r="O909" s="758"/>
    </row>
    <row r="910" spans="1:18" ht="13.2" customHeight="1" x14ac:dyDescent="0.3">
      <c r="A910" s="737" t="s">
        <v>3768</v>
      </c>
      <c r="B910" s="737"/>
      <c r="C910" s="737"/>
      <c r="D910" s="737"/>
      <c r="E910" s="737"/>
      <c r="F910" s="737"/>
      <c r="G910" s="624"/>
      <c r="H910" s="624"/>
      <c r="I910" s="624"/>
      <c r="J910" s="624"/>
      <c r="K910" s="624"/>
      <c r="L910" s="624"/>
      <c r="M910" s="624"/>
      <c r="N910" s="624"/>
      <c r="O910" s="624"/>
    </row>
    <row r="911" spans="1:18" x14ac:dyDescent="0.3">
      <c r="A911" s="738" t="s">
        <v>3733</v>
      </c>
      <c r="B911" s="739"/>
      <c r="C911" s="739"/>
      <c r="D911" s="739"/>
      <c r="E911" s="739"/>
      <c r="F911" s="739"/>
      <c r="G911" s="739"/>
      <c r="H911" s="739"/>
      <c r="I911" s="739"/>
      <c r="J911" s="739"/>
      <c r="K911" s="739"/>
      <c r="L911" s="739"/>
      <c r="M911" s="740"/>
      <c r="N911" s="738" t="s">
        <v>3734</v>
      </c>
      <c r="O911" s="740"/>
      <c r="R911" s="1">
        <f>IF(AND(A912="",N912=""),0,22)</f>
        <v>0</v>
      </c>
    </row>
    <row r="912" spans="1:18" x14ac:dyDescent="0.25">
      <c r="A912" s="733" t="str">
        <f>IF(OR('521A_entry'!L348="",'521A_entry'!L348=0),"",'521A_entry'!L348)</f>
        <v/>
      </c>
      <c r="B912" s="734"/>
      <c r="C912" s="734"/>
      <c r="D912" s="734"/>
      <c r="E912" s="734"/>
      <c r="F912" s="734"/>
      <c r="G912" s="734"/>
      <c r="H912" s="734"/>
      <c r="I912" s="734"/>
      <c r="J912" s="734"/>
      <c r="K912" s="734"/>
      <c r="L912" s="734"/>
      <c r="M912" s="735"/>
      <c r="N912" s="731" t="str">
        <f>IF(OR('521A_entry'!M348="",'521A_entry'!M348=0),"",'521A_entry'!M348)</f>
        <v/>
      </c>
      <c r="O912" s="736"/>
    </row>
    <row r="913" spans="1:15" x14ac:dyDescent="0.25">
      <c r="A913" s="733" t="str">
        <f>IF(OR('521A_entry'!L349="",'521A_entry'!L349=0),"",'521A_entry'!L349)</f>
        <v/>
      </c>
      <c r="B913" s="734"/>
      <c r="C913" s="734"/>
      <c r="D913" s="734"/>
      <c r="E913" s="734"/>
      <c r="F913" s="734"/>
      <c r="G913" s="734"/>
      <c r="H913" s="734"/>
      <c r="I913" s="734"/>
      <c r="J913" s="734"/>
      <c r="K913" s="734"/>
      <c r="L913" s="734"/>
      <c r="M913" s="735"/>
      <c r="N913" s="731" t="str">
        <f>IF(OR('521A_entry'!M349="",'521A_entry'!M349=0),"",'521A_entry'!M349)</f>
        <v/>
      </c>
      <c r="O913" s="736"/>
    </row>
    <row r="914" spans="1:15" x14ac:dyDescent="0.25">
      <c r="A914" s="733" t="str">
        <f>IF(OR('521A_entry'!L350="",'521A_entry'!L350=0),"",'521A_entry'!L350)</f>
        <v/>
      </c>
      <c r="B914" s="734"/>
      <c r="C914" s="734"/>
      <c r="D914" s="734"/>
      <c r="E914" s="734"/>
      <c r="F914" s="734"/>
      <c r="G914" s="734"/>
      <c r="H914" s="734"/>
      <c r="I914" s="734"/>
      <c r="J914" s="734"/>
      <c r="K914" s="734"/>
      <c r="L914" s="734"/>
      <c r="M914" s="735"/>
      <c r="N914" s="731" t="str">
        <f>IF(OR('521A_entry'!M350="",'521A_entry'!M350=0),"",'521A_entry'!M350)</f>
        <v/>
      </c>
      <c r="O914" s="736"/>
    </row>
    <row r="915" spans="1:15" x14ac:dyDescent="0.25">
      <c r="A915" s="733" t="str">
        <f>IF(OR('521A_entry'!L351="",'521A_entry'!L351=0),"",'521A_entry'!L351)</f>
        <v/>
      </c>
      <c r="B915" s="734"/>
      <c r="C915" s="734"/>
      <c r="D915" s="734"/>
      <c r="E915" s="734"/>
      <c r="F915" s="734"/>
      <c r="G915" s="734"/>
      <c r="H915" s="734"/>
      <c r="I915" s="734"/>
      <c r="J915" s="734"/>
      <c r="K915" s="734"/>
      <c r="L915" s="734"/>
      <c r="M915" s="735"/>
      <c r="N915" s="731" t="str">
        <f>IF(OR('521A_entry'!M351="",'521A_entry'!M351=0),"",'521A_entry'!M351)</f>
        <v/>
      </c>
      <c r="O915" s="736"/>
    </row>
    <row r="916" spans="1:15" x14ac:dyDescent="0.25">
      <c r="A916" s="733" t="str">
        <f>IF(OR('521A_entry'!L352="",'521A_entry'!L352=0),"",'521A_entry'!L352)</f>
        <v/>
      </c>
      <c r="B916" s="734"/>
      <c r="C916" s="734"/>
      <c r="D916" s="734"/>
      <c r="E916" s="734"/>
      <c r="F916" s="734"/>
      <c r="G916" s="734"/>
      <c r="H916" s="734"/>
      <c r="I916" s="734"/>
      <c r="J916" s="734"/>
      <c r="K916" s="734"/>
      <c r="L916" s="734"/>
      <c r="M916" s="735"/>
      <c r="N916" s="731" t="str">
        <f>IF(OR('521A_entry'!M352="",'521A_entry'!M352=0),"",'521A_entry'!M352)</f>
        <v/>
      </c>
      <c r="O916" s="736"/>
    </row>
    <row r="917" spans="1:15" x14ac:dyDescent="0.25">
      <c r="A917" s="745" t="s">
        <v>3735</v>
      </c>
      <c r="B917" s="729"/>
      <c r="C917" s="729"/>
      <c r="D917" s="729"/>
      <c r="E917" s="729"/>
      <c r="F917" s="729"/>
      <c r="G917" s="729"/>
      <c r="H917" s="729"/>
      <c r="I917" s="729"/>
      <c r="J917" s="729"/>
      <c r="K917" s="729"/>
      <c r="L917" s="729"/>
      <c r="M917" s="730"/>
      <c r="N917" s="731">
        <f>$N$49</f>
        <v>0</v>
      </c>
      <c r="O917" s="732"/>
    </row>
    <row r="918" spans="1:15" x14ac:dyDescent="0.3">
      <c r="A918" s="737" t="s">
        <v>3757</v>
      </c>
      <c r="B918" s="737"/>
      <c r="C918" s="737"/>
      <c r="D918" s="737"/>
      <c r="E918" s="737"/>
      <c r="F918" s="737"/>
      <c r="G918" s="624"/>
      <c r="H918" s="624"/>
      <c r="I918" s="624"/>
      <c r="J918" s="624"/>
      <c r="K918" s="624"/>
      <c r="L918" s="624"/>
      <c r="M918" s="624"/>
      <c r="N918" s="624"/>
      <c r="O918" s="624"/>
    </row>
    <row r="919" spans="1:15" ht="30" x14ac:dyDescent="0.3">
      <c r="A919" s="738" t="s">
        <v>3736</v>
      </c>
      <c r="B919" s="746"/>
      <c r="C919" s="746"/>
      <c r="D919" s="746"/>
      <c r="E919" s="746"/>
      <c r="F919" s="746"/>
      <c r="G919" s="730"/>
      <c r="H919" s="747" t="s">
        <v>3099</v>
      </c>
      <c r="I919" s="748"/>
      <c r="J919" s="326" t="s">
        <v>3737</v>
      </c>
      <c r="K919" s="35" t="s">
        <v>3100</v>
      </c>
      <c r="L919" s="728" t="s">
        <v>3101</v>
      </c>
      <c r="M919" s="730"/>
      <c r="N919" s="738" t="s">
        <v>3738</v>
      </c>
      <c r="O919" s="730"/>
    </row>
    <row r="920" spans="1:15" x14ac:dyDescent="0.25">
      <c r="A920" s="733"/>
      <c r="B920" s="734"/>
      <c r="C920" s="734"/>
      <c r="D920" s="734"/>
      <c r="E920" s="734"/>
      <c r="F920" s="734"/>
      <c r="G920" s="735"/>
      <c r="H920" s="741"/>
      <c r="I920" s="742"/>
      <c r="J920" s="324"/>
      <c r="K920" s="145"/>
      <c r="L920" s="743"/>
      <c r="M920" s="744"/>
      <c r="N920" s="731"/>
      <c r="O920" s="736"/>
    </row>
    <row r="921" spans="1:15" x14ac:dyDescent="0.25">
      <c r="A921" s="733"/>
      <c r="B921" s="734"/>
      <c r="C921" s="734"/>
      <c r="D921" s="734"/>
      <c r="E921" s="734"/>
      <c r="F921" s="734"/>
      <c r="G921" s="735"/>
      <c r="H921" s="741"/>
      <c r="I921" s="742"/>
      <c r="J921" s="324"/>
      <c r="K921" s="145"/>
      <c r="L921" s="743"/>
      <c r="M921" s="744"/>
      <c r="N921" s="731"/>
      <c r="O921" s="736"/>
    </row>
    <row r="922" spans="1:15" x14ac:dyDescent="0.25">
      <c r="A922" s="733"/>
      <c r="B922" s="734"/>
      <c r="C922" s="734"/>
      <c r="D922" s="734"/>
      <c r="E922" s="734"/>
      <c r="F922" s="734"/>
      <c r="G922" s="735"/>
      <c r="H922" s="741"/>
      <c r="I922" s="742"/>
      <c r="J922" s="324"/>
      <c r="K922" s="145"/>
      <c r="L922" s="743"/>
      <c r="M922" s="744"/>
      <c r="N922" s="731"/>
      <c r="O922" s="736"/>
    </row>
    <row r="923" spans="1:15" x14ac:dyDescent="0.25">
      <c r="A923" s="733"/>
      <c r="B923" s="734"/>
      <c r="C923" s="734"/>
      <c r="D923" s="734"/>
      <c r="E923" s="734"/>
      <c r="F923" s="734"/>
      <c r="G923" s="735"/>
      <c r="H923" s="741"/>
      <c r="I923" s="742"/>
      <c r="J923" s="324"/>
      <c r="K923" s="145"/>
      <c r="L923" s="743"/>
      <c r="M923" s="744"/>
      <c r="N923" s="731"/>
      <c r="O923" s="736"/>
    </row>
    <row r="924" spans="1:15" x14ac:dyDescent="0.25">
      <c r="A924" s="733"/>
      <c r="B924" s="734"/>
      <c r="C924" s="734"/>
      <c r="D924" s="734"/>
      <c r="E924" s="734"/>
      <c r="F924" s="734"/>
      <c r="G924" s="735"/>
      <c r="H924" s="741"/>
      <c r="I924" s="742"/>
      <c r="J924" s="324"/>
      <c r="K924" s="145"/>
      <c r="L924" s="743"/>
      <c r="M924" s="744"/>
      <c r="N924" s="731"/>
      <c r="O924" s="736"/>
    </row>
    <row r="925" spans="1:15" x14ac:dyDescent="0.25">
      <c r="A925" s="733"/>
      <c r="B925" s="734"/>
      <c r="C925" s="734"/>
      <c r="D925" s="734"/>
      <c r="E925" s="734"/>
      <c r="F925" s="734"/>
      <c r="G925" s="735"/>
      <c r="H925" s="741"/>
      <c r="I925" s="742"/>
      <c r="J925" s="324"/>
      <c r="K925" s="145"/>
      <c r="L925" s="743"/>
      <c r="M925" s="744"/>
      <c r="N925" s="731"/>
      <c r="O925" s="736"/>
    </row>
    <row r="926" spans="1:15" x14ac:dyDescent="0.25">
      <c r="A926" s="733"/>
      <c r="B926" s="734"/>
      <c r="C926" s="734"/>
      <c r="D926" s="734"/>
      <c r="E926" s="734"/>
      <c r="F926" s="734"/>
      <c r="G926" s="735"/>
      <c r="H926" s="741"/>
      <c r="I926" s="742"/>
      <c r="J926" s="324"/>
      <c r="K926" s="145"/>
      <c r="L926" s="743"/>
      <c r="M926" s="744"/>
      <c r="N926" s="731"/>
      <c r="O926" s="736"/>
    </row>
    <row r="927" spans="1:15" x14ac:dyDescent="0.25">
      <c r="A927" s="733"/>
      <c r="B927" s="734"/>
      <c r="C927" s="734"/>
      <c r="D927" s="734"/>
      <c r="E927" s="734"/>
      <c r="F927" s="734"/>
      <c r="G927" s="735"/>
      <c r="H927" s="741"/>
      <c r="I927" s="742"/>
      <c r="J927" s="324"/>
      <c r="K927" s="145"/>
      <c r="L927" s="743"/>
      <c r="M927" s="744"/>
      <c r="N927" s="731"/>
      <c r="O927" s="736"/>
    </row>
    <row r="928" spans="1:15" x14ac:dyDescent="0.25">
      <c r="A928" s="733"/>
      <c r="B928" s="734"/>
      <c r="C928" s="734"/>
      <c r="D928" s="734"/>
      <c r="E928" s="734"/>
      <c r="F928" s="734"/>
      <c r="G928" s="735"/>
      <c r="H928" s="741"/>
      <c r="I928" s="742"/>
      <c r="J928" s="324"/>
      <c r="K928" s="145"/>
      <c r="L928" s="743"/>
      <c r="M928" s="744"/>
      <c r="N928" s="731"/>
      <c r="O928" s="736"/>
    </row>
    <row r="929" spans="1:15" x14ac:dyDescent="0.25">
      <c r="A929" s="733"/>
      <c r="B929" s="734"/>
      <c r="C929" s="734"/>
      <c r="D929" s="734"/>
      <c r="E929" s="734"/>
      <c r="F929" s="734"/>
      <c r="G929" s="735"/>
      <c r="H929" s="741"/>
      <c r="I929" s="742"/>
      <c r="J929" s="324"/>
      <c r="K929" s="145"/>
      <c r="L929" s="743"/>
      <c r="M929" s="744"/>
      <c r="N929" s="731"/>
      <c r="O929" s="736"/>
    </row>
    <row r="930" spans="1:15" x14ac:dyDescent="0.25">
      <c r="A930" s="733"/>
      <c r="B930" s="734"/>
      <c r="C930" s="734"/>
      <c r="D930" s="734"/>
      <c r="E930" s="734"/>
      <c r="F930" s="734"/>
      <c r="G930" s="735"/>
      <c r="H930" s="741"/>
      <c r="I930" s="742"/>
      <c r="J930" s="324"/>
      <c r="K930" s="145"/>
      <c r="L930" s="743"/>
      <c r="M930" s="744"/>
      <c r="N930" s="731"/>
      <c r="O930" s="736"/>
    </row>
    <row r="931" spans="1:15" x14ac:dyDescent="0.25">
      <c r="A931" s="733"/>
      <c r="B931" s="734"/>
      <c r="C931" s="734"/>
      <c r="D931" s="734"/>
      <c r="E931" s="734"/>
      <c r="F931" s="734"/>
      <c r="G931" s="735"/>
      <c r="H931" s="741"/>
      <c r="I931" s="742"/>
      <c r="J931" s="324"/>
      <c r="K931" s="145"/>
      <c r="L931" s="743"/>
      <c r="M931" s="744"/>
      <c r="N931" s="731"/>
      <c r="O931" s="736"/>
    </row>
    <row r="932" spans="1:15" x14ac:dyDescent="0.25">
      <c r="A932" s="733"/>
      <c r="B932" s="734"/>
      <c r="C932" s="734"/>
      <c r="D932" s="734"/>
      <c r="E932" s="734"/>
      <c r="F932" s="734"/>
      <c r="G932" s="735"/>
      <c r="H932" s="741"/>
      <c r="I932" s="742"/>
      <c r="J932" s="324"/>
      <c r="K932" s="145"/>
      <c r="L932" s="743"/>
      <c r="M932" s="744"/>
      <c r="N932" s="731"/>
      <c r="O932" s="736"/>
    </row>
    <row r="933" spans="1:15" x14ac:dyDescent="0.25">
      <c r="A933" s="733"/>
      <c r="B933" s="734"/>
      <c r="C933" s="734"/>
      <c r="D933" s="734"/>
      <c r="E933" s="734"/>
      <c r="F933" s="734"/>
      <c r="G933" s="735"/>
      <c r="H933" s="741"/>
      <c r="I933" s="742"/>
      <c r="J933" s="324"/>
      <c r="K933" s="145"/>
      <c r="L933" s="743"/>
      <c r="M933" s="744"/>
      <c r="N933" s="731"/>
      <c r="O933" s="736"/>
    </row>
    <row r="934" spans="1:15" x14ac:dyDescent="0.25">
      <c r="A934" s="733"/>
      <c r="B934" s="734"/>
      <c r="C934" s="734"/>
      <c r="D934" s="734"/>
      <c r="E934" s="734"/>
      <c r="F934" s="734"/>
      <c r="G934" s="735"/>
      <c r="H934" s="741"/>
      <c r="I934" s="742"/>
      <c r="J934" s="324"/>
      <c r="K934" s="145"/>
      <c r="L934" s="743"/>
      <c r="M934" s="744"/>
      <c r="N934" s="731"/>
      <c r="O934" s="736"/>
    </row>
    <row r="935" spans="1:15" x14ac:dyDescent="0.25">
      <c r="A935" s="733"/>
      <c r="B935" s="734"/>
      <c r="C935" s="734"/>
      <c r="D935" s="734"/>
      <c r="E935" s="734"/>
      <c r="F935" s="734"/>
      <c r="G935" s="735"/>
      <c r="H935" s="741"/>
      <c r="I935" s="742"/>
      <c r="J935" s="324"/>
      <c r="K935" s="145"/>
      <c r="L935" s="743"/>
      <c r="M935" s="744"/>
      <c r="N935" s="731"/>
      <c r="O935" s="736"/>
    </row>
    <row r="936" spans="1:15" x14ac:dyDescent="0.25">
      <c r="A936" s="733"/>
      <c r="B936" s="734"/>
      <c r="C936" s="734"/>
      <c r="D936" s="734"/>
      <c r="E936" s="734"/>
      <c r="F936" s="734"/>
      <c r="G936" s="735"/>
      <c r="H936" s="741"/>
      <c r="I936" s="742"/>
      <c r="J936" s="324"/>
      <c r="K936" s="145"/>
      <c r="L936" s="743"/>
      <c r="M936" s="744"/>
      <c r="N936" s="731"/>
      <c r="O936" s="736"/>
    </row>
    <row r="937" spans="1:15" x14ac:dyDescent="0.25">
      <c r="A937" s="733"/>
      <c r="B937" s="734"/>
      <c r="C937" s="734"/>
      <c r="D937" s="734"/>
      <c r="E937" s="734"/>
      <c r="F937" s="734"/>
      <c r="G937" s="735"/>
      <c r="H937" s="741"/>
      <c r="I937" s="742"/>
      <c r="J937" s="324"/>
      <c r="K937" s="145"/>
      <c r="L937" s="743"/>
      <c r="M937" s="744"/>
      <c r="N937" s="731"/>
      <c r="O937" s="736"/>
    </row>
    <row r="938" spans="1:15" x14ac:dyDescent="0.25">
      <c r="A938" s="733"/>
      <c r="B938" s="734"/>
      <c r="C938" s="734"/>
      <c r="D938" s="734"/>
      <c r="E938" s="734"/>
      <c r="F938" s="734"/>
      <c r="G938" s="735"/>
      <c r="H938" s="741"/>
      <c r="I938" s="742"/>
      <c r="J938" s="324"/>
      <c r="K938" s="145"/>
      <c r="L938" s="743"/>
      <c r="M938" s="744"/>
      <c r="N938" s="731"/>
      <c r="O938" s="736"/>
    </row>
    <row r="939" spans="1:15" x14ac:dyDescent="0.25">
      <c r="A939" s="733"/>
      <c r="B939" s="734"/>
      <c r="C939" s="734"/>
      <c r="D939" s="734"/>
      <c r="E939" s="734"/>
      <c r="F939" s="734"/>
      <c r="G939" s="735"/>
      <c r="H939" s="741"/>
      <c r="I939" s="742"/>
      <c r="J939" s="324"/>
      <c r="K939" s="145"/>
      <c r="L939" s="743"/>
      <c r="M939" s="744"/>
      <c r="N939" s="731"/>
      <c r="O939" s="736"/>
    </row>
    <row r="940" spans="1:15" x14ac:dyDescent="0.25">
      <c r="A940" s="733"/>
      <c r="B940" s="734"/>
      <c r="C940" s="734"/>
      <c r="D940" s="734"/>
      <c r="E940" s="734"/>
      <c r="F940" s="734"/>
      <c r="G940" s="735"/>
      <c r="H940" s="741"/>
      <c r="I940" s="742"/>
      <c r="J940" s="324"/>
      <c r="K940" s="145"/>
      <c r="L940" s="743"/>
      <c r="M940" s="744"/>
      <c r="N940" s="731"/>
      <c r="O940" s="736"/>
    </row>
    <row r="941" spans="1:15" x14ac:dyDescent="0.25">
      <c r="A941" s="733"/>
      <c r="B941" s="734"/>
      <c r="C941" s="734"/>
      <c r="D941" s="734"/>
      <c r="E941" s="734"/>
      <c r="F941" s="734"/>
      <c r="G941" s="735"/>
      <c r="H941" s="741"/>
      <c r="I941" s="742"/>
      <c r="J941" s="324"/>
      <c r="K941" s="145"/>
      <c r="L941" s="743"/>
      <c r="M941" s="744"/>
      <c r="N941" s="731"/>
      <c r="O941" s="736"/>
    </row>
    <row r="942" spans="1:15" x14ac:dyDescent="0.25">
      <c r="A942" s="733"/>
      <c r="B942" s="734"/>
      <c r="C942" s="734"/>
      <c r="D942" s="734"/>
      <c r="E942" s="734"/>
      <c r="F942" s="734"/>
      <c r="G942" s="735"/>
      <c r="H942" s="741"/>
      <c r="I942" s="742"/>
      <c r="J942" s="324"/>
      <c r="K942" s="145"/>
      <c r="L942" s="743"/>
      <c r="M942" s="744"/>
      <c r="N942" s="731"/>
      <c r="O942" s="736"/>
    </row>
    <row r="943" spans="1:15" x14ac:dyDescent="0.25">
      <c r="A943" s="728" t="s">
        <v>3102</v>
      </c>
      <c r="B943" s="729"/>
      <c r="C943" s="729"/>
      <c r="D943" s="729"/>
      <c r="E943" s="729"/>
      <c r="F943" s="729"/>
      <c r="G943" s="729"/>
      <c r="H943" s="729"/>
      <c r="I943" s="729"/>
      <c r="J943" s="729"/>
      <c r="K943" s="729"/>
      <c r="L943" s="729"/>
      <c r="M943" s="730"/>
      <c r="N943" s="731">
        <f>$N$75</f>
        <v>0</v>
      </c>
      <c r="O943" s="732"/>
    </row>
    <row r="944" spans="1:15" x14ac:dyDescent="0.3">
      <c r="A944" s="737" t="s">
        <v>3758</v>
      </c>
      <c r="B944" s="737"/>
      <c r="C944" s="737"/>
      <c r="D944" s="737"/>
      <c r="E944" s="737"/>
      <c r="F944" s="737"/>
      <c r="G944" s="624"/>
      <c r="H944" s="624"/>
      <c r="I944" s="624"/>
      <c r="J944" s="624"/>
      <c r="K944" s="624"/>
      <c r="L944" s="624"/>
      <c r="M944" s="624"/>
      <c r="N944" s="624"/>
      <c r="O944" s="624"/>
    </row>
    <row r="945" spans="1:18" x14ac:dyDescent="0.3">
      <c r="A945" s="738" t="s">
        <v>3739</v>
      </c>
      <c r="B945" s="739"/>
      <c r="C945" s="739"/>
      <c r="D945" s="739"/>
      <c r="E945" s="739"/>
      <c r="F945" s="739"/>
      <c r="G945" s="739"/>
      <c r="H945" s="739"/>
      <c r="I945" s="739"/>
      <c r="J945" s="739"/>
      <c r="K945" s="739"/>
      <c r="L945" s="739"/>
      <c r="M945" s="740"/>
      <c r="N945" s="738" t="s">
        <v>3740</v>
      </c>
      <c r="O945" s="740"/>
    </row>
    <row r="946" spans="1:18" x14ac:dyDescent="0.25">
      <c r="A946" s="733"/>
      <c r="B946" s="734"/>
      <c r="C946" s="734"/>
      <c r="D946" s="734"/>
      <c r="E946" s="734"/>
      <c r="F946" s="734"/>
      <c r="G946" s="734"/>
      <c r="H946" s="734"/>
      <c r="I946" s="734"/>
      <c r="J946" s="734"/>
      <c r="K946" s="734"/>
      <c r="L946" s="734"/>
      <c r="M946" s="735"/>
      <c r="N946" s="731"/>
      <c r="O946" s="736"/>
    </row>
    <row r="947" spans="1:18" x14ac:dyDescent="0.25">
      <c r="A947" s="733"/>
      <c r="B947" s="734"/>
      <c r="C947" s="734"/>
      <c r="D947" s="734"/>
      <c r="E947" s="734"/>
      <c r="F947" s="734"/>
      <c r="G947" s="734"/>
      <c r="H947" s="734"/>
      <c r="I947" s="734"/>
      <c r="J947" s="734"/>
      <c r="K947" s="734"/>
      <c r="L947" s="734"/>
      <c r="M947" s="735"/>
      <c r="N947" s="731"/>
      <c r="O947" s="736"/>
    </row>
    <row r="948" spans="1:18" x14ac:dyDescent="0.25">
      <c r="A948" s="733"/>
      <c r="B948" s="734"/>
      <c r="C948" s="734"/>
      <c r="D948" s="734"/>
      <c r="E948" s="734"/>
      <c r="F948" s="734"/>
      <c r="G948" s="734"/>
      <c r="H948" s="734"/>
      <c r="I948" s="734"/>
      <c r="J948" s="734"/>
      <c r="K948" s="734"/>
      <c r="L948" s="734"/>
      <c r="M948" s="735"/>
      <c r="N948" s="731"/>
      <c r="O948" s="736"/>
    </row>
    <row r="949" spans="1:18" x14ac:dyDescent="0.25">
      <c r="A949" s="733"/>
      <c r="B949" s="734"/>
      <c r="C949" s="734"/>
      <c r="D949" s="734"/>
      <c r="E949" s="734"/>
      <c r="F949" s="734"/>
      <c r="G949" s="734"/>
      <c r="H949" s="734"/>
      <c r="I949" s="734"/>
      <c r="J949" s="734"/>
      <c r="K949" s="734"/>
      <c r="L949" s="734"/>
      <c r="M949" s="735"/>
      <c r="N949" s="731"/>
      <c r="O949" s="736"/>
    </row>
    <row r="950" spans="1:18" x14ac:dyDescent="0.25">
      <c r="A950" s="733"/>
      <c r="B950" s="734"/>
      <c r="C950" s="734"/>
      <c r="D950" s="734"/>
      <c r="E950" s="734"/>
      <c r="F950" s="734"/>
      <c r="G950" s="734"/>
      <c r="H950" s="734"/>
      <c r="I950" s="734"/>
      <c r="J950" s="734"/>
      <c r="K950" s="734"/>
      <c r="L950" s="734"/>
      <c r="M950" s="735"/>
      <c r="N950" s="731"/>
      <c r="O950" s="736"/>
    </row>
    <row r="951" spans="1:18" x14ac:dyDescent="0.25">
      <c r="A951" s="733"/>
      <c r="B951" s="734"/>
      <c r="C951" s="734"/>
      <c r="D951" s="734"/>
      <c r="E951" s="734"/>
      <c r="F951" s="734"/>
      <c r="G951" s="734"/>
      <c r="H951" s="734"/>
      <c r="I951" s="734"/>
      <c r="J951" s="734"/>
      <c r="K951" s="734"/>
      <c r="L951" s="734"/>
      <c r="M951" s="735"/>
      <c r="N951" s="731"/>
      <c r="O951" s="736"/>
    </row>
    <row r="952" spans="1:18" x14ac:dyDescent="0.25">
      <c r="A952" s="733"/>
      <c r="B952" s="734"/>
      <c r="C952" s="734"/>
      <c r="D952" s="734"/>
      <c r="E952" s="734"/>
      <c r="F952" s="734"/>
      <c r="G952" s="734"/>
      <c r="H952" s="734"/>
      <c r="I952" s="734"/>
      <c r="J952" s="734"/>
      <c r="K952" s="734"/>
      <c r="L952" s="734"/>
      <c r="M952" s="735"/>
      <c r="N952" s="731"/>
      <c r="O952" s="736"/>
    </row>
    <row r="953" spans="1:18" x14ac:dyDescent="0.25">
      <c r="A953" s="733"/>
      <c r="B953" s="734"/>
      <c r="C953" s="734"/>
      <c r="D953" s="734"/>
      <c r="E953" s="734"/>
      <c r="F953" s="734"/>
      <c r="G953" s="734"/>
      <c r="H953" s="734"/>
      <c r="I953" s="734"/>
      <c r="J953" s="734"/>
      <c r="K953" s="734"/>
      <c r="L953" s="734"/>
      <c r="M953" s="735"/>
      <c r="N953" s="731"/>
      <c r="O953" s="736"/>
    </row>
    <row r="954" spans="1:18" x14ac:dyDescent="0.25">
      <c r="A954" s="728" t="s">
        <v>3103</v>
      </c>
      <c r="B954" s="729"/>
      <c r="C954" s="729"/>
      <c r="D954" s="729"/>
      <c r="E954" s="729"/>
      <c r="F954" s="729"/>
      <c r="G954" s="729"/>
      <c r="H954" s="729"/>
      <c r="I954" s="729"/>
      <c r="J954" s="729"/>
      <c r="K954" s="729"/>
      <c r="L954" s="729"/>
      <c r="M954" s="730"/>
      <c r="N954" s="731">
        <f>$N$86</f>
        <v>0</v>
      </c>
      <c r="O954" s="732"/>
    </row>
    <row r="955" spans="1:18" ht="13.2" customHeight="1" x14ac:dyDescent="0.25">
      <c r="A955" s="759" t="s">
        <v>3773</v>
      </c>
      <c r="B955" s="760"/>
      <c r="C955" s="760"/>
      <c r="D955" s="760"/>
      <c r="E955" s="761"/>
      <c r="F955" s="749" t="s">
        <v>3732</v>
      </c>
      <c r="G955" s="750"/>
      <c r="H955" s="750"/>
      <c r="I955" s="750"/>
      <c r="J955" s="750"/>
      <c r="K955" s="750"/>
      <c r="L955" s="750"/>
      <c r="M955" s="751"/>
      <c r="N955" s="752" t="s">
        <v>3719</v>
      </c>
      <c r="O955" s="753"/>
    </row>
    <row r="956" spans="1:18" x14ac:dyDescent="0.25">
      <c r="A956" s="754" t="str">
        <f>"Page 23 of "&amp;$R$3</f>
        <v>Page 23 of 4</v>
      </c>
      <c r="B956" s="755"/>
      <c r="C956" s="755"/>
      <c r="D956" s="755"/>
      <c r="E956" s="756"/>
      <c r="F956" s="754" t="str">
        <f>IF(K851="","",K851)</f>
        <v/>
      </c>
      <c r="G956" s="755"/>
      <c r="H956" s="755"/>
      <c r="I956" s="755"/>
      <c r="J956" s="755"/>
      <c r="K956" s="755"/>
      <c r="L956" s="755"/>
      <c r="M956" s="756"/>
      <c r="N956" s="757"/>
      <c r="O956" s="758"/>
    </row>
    <row r="957" spans="1:18" ht="13.2" customHeight="1" x14ac:dyDescent="0.3">
      <c r="A957" s="737" t="s">
        <v>3768</v>
      </c>
      <c r="B957" s="737"/>
      <c r="C957" s="737"/>
      <c r="D957" s="737"/>
      <c r="E957" s="737"/>
      <c r="F957" s="737"/>
      <c r="G957" s="624"/>
      <c r="H957" s="624"/>
      <c r="I957" s="624"/>
      <c r="J957" s="624"/>
      <c r="K957" s="624"/>
      <c r="L957" s="624"/>
      <c r="M957" s="624"/>
      <c r="N957" s="624"/>
      <c r="O957" s="624"/>
    </row>
    <row r="958" spans="1:18" x14ac:dyDescent="0.3">
      <c r="A958" s="738" t="s">
        <v>3733</v>
      </c>
      <c r="B958" s="739"/>
      <c r="C958" s="739"/>
      <c r="D958" s="739"/>
      <c r="E958" s="739"/>
      <c r="F958" s="739"/>
      <c r="G958" s="739"/>
      <c r="H958" s="739"/>
      <c r="I958" s="739"/>
      <c r="J958" s="739"/>
      <c r="K958" s="739"/>
      <c r="L958" s="739"/>
      <c r="M958" s="740"/>
      <c r="N958" s="738" t="s">
        <v>3734</v>
      </c>
      <c r="O958" s="740"/>
      <c r="R958" s="1">
        <f>IF(AND(A959="",N959=""),0,23)</f>
        <v>0</v>
      </c>
    </row>
    <row r="959" spans="1:18" x14ac:dyDescent="0.25">
      <c r="A959" s="733" t="str">
        <f>IF(OR('521A_entry'!L353="",'521A_entry'!L353=0),"",'521A_entry'!L353)</f>
        <v/>
      </c>
      <c r="B959" s="734"/>
      <c r="C959" s="734"/>
      <c r="D959" s="734"/>
      <c r="E959" s="734"/>
      <c r="F959" s="734"/>
      <c r="G959" s="734"/>
      <c r="H959" s="734"/>
      <c r="I959" s="734"/>
      <c r="J959" s="734"/>
      <c r="K959" s="734"/>
      <c r="L959" s="734"/>
      <c r="M959" s="735"/>
      <c r="N959" s="731" t="str">
        <f>IF(OR('521A_entry'!M353="",'521A_entry'!M353=0),"",'521A_entry'!M353)</f>
        <v/>
      </c>
      <c r="O959" s="736"/>
    </row>
    <row r="960" spans="1:18" x14ac:dyDescent="0.25">
      <c r="A960" s="733" t="str">
        <f>IF(OR('521A_entry'!L354="",'521A_entry'!L354=0),"",'521A_entry'!L354)</f>
        <v/>
      </c>
      <c r="B960" s="734"/>
      <c r="C960" s="734"/>
      <c r="D960" s="734"/>
      <c r="E960" s="734"/>
      <c r="F960" s="734"/>
      <c r="G960" s="734"/>
      <c r="H960" s="734"/>
      <c r="I960" s="734"/>
      <c r="J960" s="734"/>
      <c r="K960" s="734"/>
      <c r="L960" s="734"/>
      <c r="M960" s="735"/>
      <c r="N960" s="731" t="str">
        <f>IF(OR('521A_entry'!M354="",'521A_entry'!M354=0),"",'521A_entry'!M354)</f>
        <v/>
      </c>
      <c r="O960" s="736"/>
    </row>
    <row r="961" spans="1:15" x14ac:dyDescent="0.25">
      <c r="A961" s="733" t="str">
        <f>IF(OR('521A_entry'!L355="",'521A_entry'!L355=0),"",'521A_entry'!L355)</f>
        <v/>
      </c>
      <c r="B961" s="734"/>
      <c r="C961" s="734"/>
      <c r="D961" s="734"/>
      <c r="E961" s="734"/>
      <c r="F961" s="734"/>
      <c r="G961" s="734"/>
      <c r="H961" s="734"/>
      <c r="I961" s="734"/>
      <c r="J961" s="734"/>
      <c r="K961" s="734"/>
      <c r="L961" s="734"/>
      <c r="M961" s="735"/>
      <c r="N961" s="731" t="str">
        <f>IF(OR('521A_entry'!M355="",'521A_entry'!M355=0),"",'521A_entry'!M355)</f>
        <v/>
      </c>
      <c r="O961" s="736"/>
    </row>
    <row r="962" spans="1:15" x14ac:dyDescent="0.25">
      <c r="A962" s="733" t="str">
        <f>IF(OR('521A_entry'!L356="",'521A_entry'!L356=0),"",'521A_entry'!L356)</f>
        <v/>
      </c>
      <c r="B962" s="734"/>
      <c r="C962" s="734"/>
      <c r="D962" s="734"/>
      <c r="E962" s="734"/>
      <c r="F962" s="734"/>
      <c r="G962" s="734"/>
      <c r="H962" s="734"/>
      <c r="I962" s="734"/>
      <c r="J962" s="734"/>
      <c r="K962" s="734"/>
      <c r="L962" s="734"/>
      <c r="M962" s="735"/>
      <c r="N962" s="731" t="str">
        <f>IF(OR('521A_entry'!M356="",'521A_entry'!M356=0),"",'521A_entry'!M356)</f>
        <v/>
      </c>
      <c r="O962" s="736"/>
    </row>
    <row r="963" spans="1:15" x14ac:dyDescent="0.25">
      <c r="A963" s="733" t="str">
        <f>IF(OR('521A_entry'!L248="",'521A_entry'!L248=0),"",'521A_entry'!L248)</f>
        <v/>
      </c>
      <c r="B963" s="734"/>
      <c r="C963" s="734"/>
      <c r="D963" s="734"/>
      <c r="E963" s="734"/>
      <c r="F963" s="734"/>
      <c r="G963" s="734"/>
      <c r="H963" s="734"/>
      <c r="I963" s="734"/>
      <c r="J963" s="734"/>
      <c r="K963" s="734"/>
      <c r="L963" s="734"/>
      <c r="M963" s="735"/>
      <c r="N963" s="731" t="str">
        <f>IF(OR('521A_entry'!M248="",'521A_entry'!M248=0),"",'521A_entry'!M248)</f>
        <v/>
      </c>
      <c r="O963" s="736"/>
    </row>
    <row r="964" spans="1:15" x14ac:dyDescent="0.25">
      <c r="A964" s="745" t="s">
        <v>3735</v>
      </c>
      <c r="B964" s="729"/>
      <c r="C964" s="729"/>
      <c r="D964" s="729"/>
      <c r="E964" s="729"/>
      <c r="F964" s="729"/>
      <c r="G964" s="729"/>
      <c r="H964" s="729"/>
      <c r="I964" s="729"/>
      <c r="J964" s="729"/>
      <c r="K964" s="729"/>
      <c r="L964" s="729"/>
      <c r="M964" s="730"/>
      <c r="N964" s="731">
        <f>$N$49</f>
        <v>0</v>
      </c>
      <c r="O964" s="732"/>
    </row>
    <row r="965" spans="1:15" x14ac:dyDescent="0.3">
      <c r="A965" s="737" t="s">
        <v>3757</v>
      </c>
      <c r="B965" s="737"/>
      <c r="C965" s="737"/>
      <c r="D965" s="737"/>
      <c r="E965" s="737"/>
      <c r="F965" s="737"/>
      <c r="G965" s="624"/>
      <c r="H965" s="624"/>
      <c r="I965" s="624"/>
      <c r="J965" s="624"/>
      <c r="K965" s="624"/>
      <c r="L965" s="624"/>
      <c r="M965" s="624"/>
      <c r="N965" s="624"/>
      <c r="O965" s="624"/>
    </row>
    <row r="966" spans="1:15" ht="30" x14ac:dyDescent="0.3">
      <c r="A966" s="738" t="s">
        <v>3736</v>
      </c>
      <c r="B966" s="746"/>
      <c r="C966" s="746"/>
      <c r="D966" s="746"/>
      <c r="E966" s="746"/>
      <c r="F966" s="746"/>
      <c r="G966" s="730"/>
      <c r="H966" s="747" t="s">
        <v>3099</v>
      </c>
      <c r="I966" s="748"/>
      <c r="J966" s="326" t="s">
        <v>3737</v>
      </c>
      <c r="K966" s="35" t="s">
        <v>3100</v>
      </c>
      <c r="L966" s="728" t="s">
        <v>3101</v>
      </c>
      <c r="M966" s="730"/>
      <c r="N966" s="738" t="s">
        <v>3738</v>
      </c>
      <c r="O966" s="730"/>
    </row>
    <row r="967" spans="1:15" x14ac:dyDescent="0.25">
      <c r="A967" s="733"/>
      <c r="B967" s="734"/>
      <c r="C967" s="734"/>
      <c r="D967" s="734"/>
      <c r="E967" s="734"/>
      <c r="F967" s="734"/>
      <c r="G967" s="735"/>
      <c r="H967" s="741"/>
      <c r="I967" s="742"/>
      <c r="J967" s="324"/>
      <c r="K967" s="145"/>
      <c r="L967" s="743"/>
      <c r="M967" s="744"/>
      <c r="N967" s="731"/>
      <c r="O967" s="736"/>
    </row>
    <row r="968" spans="1:15" x14ac:dyDescent="0.25">
      <c r="A968" s="733"/>
      <c r="B968" s="734"/>
      <c r="C968" s="734"/>
      <c r="D968" s="734"/>
      <c r="E968" s="734"/>
      <c r="F968" s="734"/>
      <c r="G968" s="735"/>
      <c r="H968" s="741"/>
      <c r="I968" s="742"/>
      <c r="J968" s="324"/>
      <c r="K968" s="145"/>
      <c r="L968" s="743"/>
      <c r="M968" s="744"/>
      <c r="N968" s="731"/>
      <c r="O968" s="736"/>
    </row>
    <row r="969" spans="1:15" x14ac:dyDescent="0.25">
      <c r="A969" s="733"/>
      <c r="B969" s="734"/>
      <c r="C969" s="734"/>
      <c r="D969" s="734"/>
      <c r="E969" s="734"/>
      <c r="F969" s="734"/>
      <c r="G969" s="735"/>
      <c r="H969" s="741"/>
      <c r="I969" s="742"/>
      <c r="J969" s="324"/>
      <c r="K969" s="145"/>
      <c r="L969" s="743"/>
      <c r="M969" s="744"/>
      <c r="N969" s="731"/>
      <c r="O969" s="736"/>
    </row>
    <row r="970" spans="1:15" x14ac:dyDescent="0.25">
      <c r="A970" s="733"/>
      <c r="B970" s="734"/>
      <c r="C970" s="734"/>
      <c r="D970" s="734"/>
      <c r="E970" s="734"/>
      <c r="F970" s="734"/>
      <c r="G970" s="735"/>
      <c r="H970" s="741"/>
      <c r="I970" s="742"/>
      <c r="J970" s="324"/>
      <c r="K970" s="145"/>
      <c r="L970" s="743"/>
      <c r="M970" s="744"/>
      <c r="N970" s="731"/>
      <c r="O970" s="736"/>
    </row>
    <row r="971" spans="1:15" x14ac:dyDescent="0.25">
      <c r="A971" s="733"/>
      <c r="B971" s="734"/>
      <c r="C971" s="734"/>
      <c r="D971" s="734"/>
      <c r="E971" s="734"/>
      <c r="F971" s="734"/>
      <c r="G971" s="735"/>
      <c r="H971" s="741"/>
      <c r="I971" s="742"/>
      <c r="J971" s="324"/>
      <c r="K971" s="145"/>
      <c r="L971" s="743"/>
      <c r="M971" s="744"/>
      <c r="N971" s="731"/>
      <c r="O971" s="736"/>
    </row>
    <row r="972" spans="1:15" x14ac:dyDescent="0.25">
      <c r="A972" s="733"/>
      <c r="B972" s="734"/>
      <c r="C972" s="734"/>
      <c r="D972" s="734"/>
      <c r="E972" s="734"/>
      <c r="F972" s="734"/>
      <c r="G972" s="735"/>
      <c r="H972" s="741"/>
      <c r="I972" s="742"/>
      <c r="J972" s="324"/>
      <c r="K972" s="145"/>
      <c r="L972" s="743"/>
      <c r="M972" s="744"/>
      <c r="N972" s="731"/>
      <c r="O972" s="736"/>
    </row>
    <row r="973" spans="1:15" x14ac:dyDescent="0.25">
      <c r="A973" s="733"/>
      <c r="B973" s="734"/>
      <c r="C973" s="734"/>
      <c r="D973" s="734"/>
      <c r="E973" s="734"/>
      <c r="F973" s="734"/>
      <c r="G973" s="735"/>
      <c r="H973" s="741"/>
      <c r="I973" s="742"/>
      <c r="J973" s="324"/>
      <c r="K973" s="145"/>
      <c r="L973" s="743"/>
      <c r="M973" s="744"/>
      <c r="N973" s="731"/>
      <c r="O973" s="736"/>
    </row>
    <row r="974" spans="1:15" x14ac:dyDescent="0.25">
      <c r="A974" s="733"/>
      <c r="B974" s="734"/>
      <c r="C974" s="734"/>
      <c r="D974" s="734"/>
      <c r="E974" s="734"/>
      <c r="F974" s="734"/>
      <c r="G974" s="735"/>
      <c r="H974" s="741"/>
      <c r="I974" s="742"/>
      <c r="J974" s="324"/>
      <c r="K974" s="145"/>
      <c r="L974" s="743"/>
      <c r="M974" s="744"/>
      <c r="N974" s="731"/>
      <c r="O974" s="736"/>
    </row>
    <row r="975" spans="1:15" x14ac:dyDescent="0.25">
      <c r="A975" s="733"/>
      <c r="B975" s="734"/>
      <c r="C975" s="734"/>
      <c r="D975" s="734"/>
      <c r="E975" s="734"/>
      <c r="F975" s="734"/>
      <c r="G975" s="735"/>
      <c r="H975" s="741"/>
      <c r="I975" s="742"/>
      <c r="J975" s="324"/>
      <c r="K975" s="145"/>
      <c r="L975" s="743"/>
      <c r="M975" s="744"/>
      <c r="N975" s="731"/>
      <c r="O975" s="736"/>
    </row>
    <row r="976" spans="1:15" x14ac:dyDescent="0.25">
      <c r="A976" s="733"/>
      <c r="B976" s="734"/>
      <c r="C976" s="734"/>
      <c r="D976" s="734"/>
      <c r="E976" s="734"/>
      <c r="F976" s="734"/>
      <c r="G976" s="735"/>
      <c r="H976" s="741"/>
      <c r="I976" s="742"/>
      <c r="J976" s="324"/>
      <c r="K976" s="145"/>
      <c r="L976" s="743"/>
      <c r="M976" s="744"/>
      <c r="N976" s="731"/>
      <c r="O976" s="736"/>
    </row>
    <row r="977" spans="1:15" x14ac:dyDescent="0.25">
      <c r="A977" s="733"/>
      <c r="B977" s="734"/>
      <c r="C977" s="734"/>
      <c r="D977" s="734"/>
      <c r="E977" s="734"/>
      <c r="F977" s="734"/>
      <c r="G977" s="735"/>
      <c r="H977" s="741"/>
      <c r="I977" s="742"/>
      <c r="J977" s="324"/>
      <c r="K977" s="145"/>
      <c r="L977" s="743"/>
      <c r="M977" s="744"/>
      <c r="N977" s="731"/>
      <c r="O977" s="736"/>
    </row>
    <row r="978" spans="1:15" x14ac:dyDescent="0.25">
      <c r="A978" s="733"/>
      <c r="B978" s="734"/>
      <c r="C978" s="734"/>
      <c r="D978" s="734"/>
      <c r="E978" s="734"/>
      <c r="F978" s="734"/>
      <c r="G978" s="735"/>
      <c r="H978" s="741"/>
      <c r="I978" s="742"/>
      <c r="J978" s="324"/>
      <c r="K978" s="145"/>
      <c r="L978" s="743"/>
      <c r="M978" s="744"/>
      <c r="N978" s="731"/>
      <c r="O978" s="736"/>
    </row>
    <row r="979" spans="1:15" x14ac:dyDescent="0.25">
      <c r="A979" s="733"/>
      <c r="B979" s="734"/>
      <c r="C979" s="734"/>
      <c r="D979" s="734"/>
      <c r="E979" s="734"/>
      <c r="F979" s="734"/>
      <c r="G979" s="735"/>
      <c r="H979" s="741"/>
      <c r="I979" s="742"/>
      <c r="J979" s="324"/>
      <c r="K979" s="145"/>
      <c r="L979" s="743"/>
      <c r="M979" s="744"/>
      <c r="N979" s="731"/>
      <c r="O979" s="736"/>
    </row>
    <row r="980" spans="1:15" x14ac:dyDescent="0.25">
      <c r="A980" s="733"/>
      <c r="B980" s="734"/>
      <c r="C980" s="734"/>
      <c r="D980" s="734"/>
      <c r="E980" s="734"/>
      <c r="F980" s="734"/>
      <c r="G980" s="735"/>
      <c r="H980" s="741"/>
      <c r="I980" s="742"/>
      <c r="J980" s="324"/>
      <c r="K980" s="145"/>
      <c r="L980" s="743"/>
      <c r="M980" s="744"/>
      <c r="N980" s="731"/>
      <c r="O980" s="736"/>
    </row>
    <row r="981" spans="1:15" x14ac:dyDescent="0.25">
      <c r="A981" s="733"/>
      <c r="B981" s="734"/>
      <c r="C981" s="734"/>
      <c r="D981" s="734"/>
      <c r="E981" s="734"/>
      <c r="F981" s="734"/>
      <c r="G981" s="735"/>
      <c r="H981" s="741"/>
      <c r="I981" s="742"/>
      <c r="J981" s="324"/>
      <c r="K981" s="145"/>
      <c r="L981" s="743"/>
      <c r="M981" s="744"/>
      <c r="N981" s="731"/>
      <c r="O981" s="736"/>
    </row>
    <row r="982" spans="1:15" x14ac:dyDescent="0.25">
      <c r="A982" s="733"/>
      <c r="B982" s="734"/>
      <c r="C982" s="734"/>
      <c r="D982" s="734"/>
      <c r="E982" s="734"/>
      <c r="F982" s="734"/>
      <c r="G982" s="735"/>
      <c r="H982" s="741"/>
      <c r="I982" s="742"/>
      <c r="J982" s="324"/>
      <c r="K982" s="145"/>
      <c r="L982" s="743"/>
      <c r="M982" s="744"/>
      <c r="N982" s="731"/>
      <c r="O982" s="736"/>
    </row>
    <row r="983" spans="1:15" x14ac:dyDescent="0.25">
      <c r="A983" s="733"/>
      <c r="B983" s="734"/>
      <c r="C983" s="734"/>
      <c r="D983" s="734"/>
      <c r="E983" s="734"/>
      <c r="F983" s="734"/>
      <c r="G983" s="735"/>
      <c r="H983" s="741"/>
      <c r="I983" s="742"/>
      <c r="J983" s="324"/>
      <c r="K983" s="145"/>
      <c r="L983" s="743"/>
      <c r="M983" s="744"/>
      <c r="N983" s="731"/>
      <c r="O983" s="736"/>
    </row>
    <row r="984" spans="1:15" x14ac:dyDescent="0.25">
      <c r="A984" s="733"/>
      <c r="B984" s="734"/>
      <c r="C984" s="734"/>
      <c r="D984" s="734"/>
      <c r="E984" s="734"/>
      <c r="F984" s="734"/>
      <c r="G984" s="735"/>
      <c r="H984" s="741"/>
      <c r="I984" s="742"/>
      <c r="J984" s="324"/>
      <c r="K984" s="145"/>
      <c r="L984" s="743"/>
      <c r="M984" s="744"/>
      <c r="N984" s="731"/>
      <c r="O984" s="736"/>
    </row>
    <row r="985" spans="1:15" x14ac:dyDescent="0.25">
      <c r="A985" s="733"/>
      <c r="B985" s="734"/>
      <c r="C985" s="734"/>
      <c r="D985" s="734"/>
      <c r="E985" s="734"/>
      <c r="F985" s="734"/>
      <c r="G985" s="735"/>
      <c r="H985" s="741"/>
      <c r="I985" s="742"/>
      <c r="J985" s="324"/>
      <c r="K985" s="145"/>
      <c r="L985" s="743"/>
      <c r="M985" s="744"/>
      <c r="N985" s="731"/>
      <c r="O985" s="736"/>
    </row>
    <row r="986" spans="1:15" x14ac:dyDescent="0.25">
      <c r="A986" s="733"/>
      <c r="B986" s="734"/>
      <c r="C986" s="734"/>
      <c r="D986" s="734"/>
      <c r="E986" s="734"/>
      <c r="F986" s="734"/>
      <c r="G986" s="735"/>
      <c r="H986" s="741"/>
      <c r="I986" s="742"/>
      <c r="J986" s="324"/>
      <c r="K986" s="145"/>
      <c r="L986" s="743"/>
      <c r="M986" s="744"/>
      <c r="N986" s="731"/>
      <c r="O986" s="736"/>
    </row>
    <row r="987" spans="1:15" x14ac:dyDescent="0.25">
      <c r="A987" s="733"/>
      <c r="B987" s="734"/>
      <c r="C987" s="734"/>
      <c r="D987" s="734"/>
      <c r="E987" s="734"/>
      <c r="F987" s="734"/>
      <c r="G987" s="735"/>
      <c r="H987" s="741"/>
      <c r="I987" s="742"/>
      <c r="J987" s="324"/>
      <c r="K987" s="145"/>
      <c r="L987" s="743"/>
      <c r="M987" s="744"/>
      <c r="N987" s="731"/>
      <c r="O987" s="736"/>
    </row>
    <row r="988" spans="1:15" x14ac:dyDescent="0.25">
      <c r="A988" s="733"/>
      <c r="B988" s="734"/>
      <c r="C988" s="734"/>
      <c r="D988" s="734"/>
      <c r="E988" s="734"/>
      <c r="F988" s="734"/>
      <c r="G988" s="735"/>
      <c r="H988" s="741"/>
      <c r="I988" s="742"/>
      <c r="J988" s="324"/>
      <c r="K988" s="145"/>
      <c r="L988" s="743"/>
      <c r="M988" s="744"/>
      <c r="N988" s="731"/>
      <c r="O988" s="736"/>
    </row>
    <row r="989" spans="1:15" x14ac:dyDescent="0.25">
      <c r="A989" s="733"/>
      <c r="B989" s="734"/>
      <c r="C989" s="734"/>
      <c r="D989" s="734"/>
      <c r="E989" s="734"/>
      <c r="F989" s="734"/>
      <c r="G989" s="735"/>
      <c r="H989" s="741"/>
      <c r="I989" s="742"/>
      <c r="J989" s="324"/>
      <c r="K989" s="145"/>
      <c r="L989" s="743"/>
      <c r="M989" s="744"/>
      <c r="N989" s="731"/>
      <c r="O989" s="736"/>
    </row>
    <row r="990" spans="1:15" x14ac:dyDescent="0.25">
      <c r="A990" s="728" t="s">
        <v>3102</v>
      </c>
      <c r="B990" s="729"/>
      <c r="C990" s="729"/>
      <c r="D990" s="729"/>
      <c r="E990" s="729"/>
      <c r="F990" s="729"/>
      <c r="G990" s="729"/>
      <c r="H990" s="729"/>
      <c r="I990" s="729"/>
      <c r="J990" s="729"/>
      <c r="K990" s="729"/>
      <c r="L990" s="729"/>
      <c r="M990" s="730"/>
      <c r="N990" s="731">
        <f>$N$75</f>
        <v>0</v>
      </c>
      <c r="O990" s="732"/>
    </row>
    <row r="991" spans="1:15" x14ac:dyDescent="0.3">
      <c r="A991" s="737" t="s">
        <v>3758</v>
      </c>
      <c r="B991" s="737"/>
      <c r="C991" s="737"/>
      <c r="D991" s="737"/>
      <c r="E991" s="737"/>
      <c r="F991" s="737"/>
      <c r="G991" s="624"/>
      <c r="H991" s="624"/>
      <c r="I991" s="624"/>
      <c r="J991" s="624"/>
      <c r="K991" s="624"/>
      <c r="L991" s="624"/>
      <c r="M991" s="624"/>
      <c r="N991" s="624"/>
      <c r="O991" s="624"/>
    </row>
    <row r="992" spans="1:15" x14ac:dyDescent="0.3">
      <c r="A992" s="738" t="s">
        <v>3739</v>
      </c>
      <c r="B992" s="739"/>
      <c r="C992" s="739"/>
      <c r="D992" s="739"/>
      <c r="E992" s="739"/>
      <c r="F992" s="739"/>
      <c r="G992" s="739"/>
      <c r="H992" s="739"/>
      <c r="I992" s="739"/>
      <c r="J992" s="739"/>
      <c r="K992" s="739"/>
      <c r="L992" s="739"/>
      <c r="M992" s="740"/>
      <c r="N992" s="738" t="s">
        <v>3740</v>
      </c>
      <c r="O992" s="740"/>
    </row>
    <row r="993" spans="1:15" x14ac:dyDescent="0.25">
      <c r="A993" s="733"/>
      <c r="B993" s="734"/>
      <c r="C993" s="734"/>
      <c r="D993" s="734"/>
      <c r="E993" s="734"/>
      <c r="F993" s="734"/>
      <c r="G993" s="734"/>
      <c r="H993" s="734"/>
      <c r="I993" s="734"/>
      <c r="J993" s="734"/>
      <c r="K993" s="734"/>
      <c r="L993" s="734"/>
      <c r="M993" s="735"/>
      <c r="N993" s="731"/>
      <c r="O993" s="736"/>
    </row>
    <row r="994" spans="1:15" x14ac:dyDescent="0.25">
      <c r="A994" s="733"/>
      <c r="B994" s="734"/>
      <c r="C994" s="734"/>
      <c r="D994" s="734"/>
      <c r="E994" s="734"/>
      <c r="F994" s="734"/>
      <c r="G994" s="734"/>
      <c r="H994" s="734"/>
      <c r="I994" s="734"/>
      <c r="J994" s="734"/>
      <c r="K994" s="734"/>
      <c r="L994" s="734"/>
      <c r="M994" s="735"/>
      <c r="N994" s="731"/>
      <c r="O994" s="736"/>
    </row>
    <row r="995" spans="1:15" x14ac:dyDescent="0.25">
      <c r="A995" s="733"/>
      <c r="B995" s="734"/>
      <c r="C995" s="734"/>
      <c r="D995" s="734"/>
      <c r="E995" s="734"/>
      <c r="F995" s="734"/>
      <c r="G995" s="734"/>
      <c r="H995" s="734"/>
      <c r="I995" s="734"/>
      <c r="J995" s="734"/>
      <c r="K995" s="734"/>
      <c r="L995" s="734"/>
      <c r="M995" s="735"/>
      <c r="N995" s="731"/>
      <c r="O995" s="736"/>
    </row>
    <row r="996" spans="1:15" x14ac:dyDescent="0.25">
      <c r="A996" s="733"/>
      <c r="B996" s="734"/>
      <c r="C996" s="734"/>
      <c r="D996" s="734"/>
      <c r="E996" s="734"/>
      <c r="F996" s="734"/>
      <c r="G996" s="734"/>
      <c r="H996" s="734"/>
      <c r="I996" s="734"/>
      <c r="J996" s="734"/>
      <c r="K996" s="734"/>
      <c r="L996" s="734"/>
      <c r="M996" s="735"/>
      <c r="N996" s="731"/>
      <c r="O996" s="736"/>
    </row>
    <row r="997" spans="1:15" x14ac:dyDescent="0.25">
      <c r="A997" s="733"/>
      <c r="B997" s="734"/>
      <c r="C997" s="734"/>
      <c r="D997" s="734"/>
      <c r="E997" s="734"/>
      <c r="F997" s="734"/>
      <c r="G997" s="734"/>
      <c r="H997" s="734"/>
      <c r="I997" s="734"/>
      <c r="J997" s="734"/>
      <c r="K997" s="734"/>
      <c r="L997" s="734"/>
      <c r="M997" s="735"/>
      <c r="N997" s="731"/>
      <c r="O997" s="736"/>
    </row>
    <row r="998" spans="1:15" x14ac:dyDescent="0.25">
      <c r="A998" s="733"/>
      <c r="B998" s="734"/>
      <c r="C998" s="734"/>
      <c r="D998" s="734"/>
      <c r="E998" s="734"/>
      <c r="F998" s="734"/>
      <c r="G998" s="734"/>
      <c r="H998" s="734"/>
      <c r="I998" s="734"/>
      <c r="J998" s="734"/>
      <c r="K998" s="734"/>
      <c r="L998" s="734"/>
      <c r="M998" s="735"/>
      <c r="N998" s="731"/>
      <c r="O998" s="736"/>
    </row>
    <row r="999" spans="1:15" x14ac:dyDescent="0.25">
      <c r="A999" s="733"/>
      <c r="B999" s="734"/>
      <c r="C999" s="734"/>
      <c r="D999" s="734"/>
      <c r="E999" s="734"/>
      <c r="F999" s="734"/>
      <c r="G999" s="734"/>
      <c r="H999" s="734"/>
      <c r="I999" s="734"/>
      <c r="J999" s="734"/>
      <c r="K999" s="734"/>
      <c r="L999" s="734"/>
      <c r="M999" s="735"/>
      <c r="N999" s="731"/>
      <c r="O999" s="736"/>
    </row>
    <row r="1000" spans="1:15" x14ac:dyDescent="0.25">
      <c r="A1000" s="733"/>
      <c r="B1000" s="734"/>
      <c r="C1000" s="734"/>
      <c r="D1000" s="734"/>
      <c r="E1000" s="734"/>
      <c r="F1000" s="734"/>
      <c r="G1000" s="734"/>
      <c r="H1000" s="734"/>
      <c r="I1000" s="734"/>
      <c r="J1000" s="734"/>
      <c r="K1000" s="734"/>
      <c r="L1000" s="734"/>
      <c r="M1000" s="735"/>
      <c r="N1000" s="731"/>
      <c r="O1000" s="736"/>
    </row>
    <row r="1001" spans="1:15" x14ac:dyDescent="0.25">
      <c r="A1001" s="728" t="s">
        <v>3103</v>
      </c>
      <c r="B1001" s="729"/>
      <c r="C1001" s="729"/>
      <c r="D1001" s="729"/>
      <c r="E1001" s="729"/>
      <c r="F1001" s="729"/>
      <c r="G1001" s="729"/>
      <c r="H1001" s="729"/>
      <c r="I1001" s="729"/>
      <c r="J1001" s="729"/>
      <c r="K1001" s="729"/>
      <c r="L1001" s="729"/>
      <c r="M1001" s="730"/>
      <c r="N1001" s="731">
        <f>$N$86</f>
        <v>0</v>
      </c>
      <c r="O1001" s="732"/>
    </row>
  </sheetData>
  <sheetProtection algorithmName="SHA-512" hashValue="xQi3hAJufbUKW+myH+aCIxPhxNungVhcUwVie8Htpu5ecMAaNu/xmsHnfU+uzOR2PjNpAeGH0PvU7s9HULzsKA==" saltValue="CZMTtCjipUG8xxCXosMMUw==" spinCount="100000" sheet="1" objects="1" scenarios="1"/>
  <mergeCells count="2925">
    <mergeCell ref="A28:E28"/>
    <mergeCell ref="F28:M28"/>
    <mergeCell ref="N28:O28"/>
    <mergeCell ref="A29:E29"/>
    <mergeCell ref="F29:M29"/>
    <mergeCell ref="N29:O29"/>
    <mergeCell ref="A485:E485"/>
    <mergeCell ref="A438:E438"/>
    <mergeCell ref="A391:E391"/>
    <mergeCell ref="A344:E344"/>
    <mergeCell ref="A87:E87"/>
    <mergeCell ref="A250:E250"/>
    <mergeCell ref="A203:E203"/>
    <mergeCell ref="A156:E156"/>
    <mergeCell ref="A109:E109"/>
    <mergeCell ref="A579:E579"/>
    <mergeCell ref="A955:E955"/>
    <mergeCell ref="A908:E908"/>
    <mergeCell ref="A861:E861"/>
    <mergeCell ref="A814:E814"/>
    <mergeCell ref="A767:E767"/>
    <mergeCell ref="A720:E720"/>
    <mergeCell ref="A673:E673"/>
    <mergeCell ref="A626:E626"/>
    <mergeCell ref="A532:E532"/>
    <mergeCell ref="A951:M951"/>
    <mergeCell ref="N951:O951"/>
    <mergeCell ref="A952:M952"/>
    <mergeCell ref="N952:O952"/>
    <mergeCell ref="A953:M953"/>
    <mergeCell ref="N953:O953"/>
    <mergeCell ref="A948:M948"/>
    <mergeCell ref="M1:O1"/>
    <mergeCell ref="A297:E297"/>
    <mergeCell ref="A7:E7"/>
    <mergeCell ref="A40:E40"/>
    <mergeCell ref="A1001:M1001"/>
    <mergeCell ref="N1001:O1001"/>
    <mergeCell ref="A998:M998"/>
    <mergeCell ref="N998:O998"/>
    <mergeCell ref="A999:M999"/>
    <mergeCell ref="N999:O999"/>
    <mergeCell ref="A1000:M1000"/>
    <mergeCell ref="N1000:O1000"/>
    <mergeCell ref="A995:M995"/>
    <mergeCell ref="N995:O995"/>
    <mergeCell ref="A996:M996"/>
    <mergeCell ref="N996:O996"/>
    <mergeCell ref="A997:M997"/>
    <mergeCell ref="N997:O997"/>
    <mergeCell ref="A991:O991"/>
    <mergeCell ref="A992:M992"/>
    <mergeCell ref="N992:O992"/>
    <mergeCell ref="A993:M993"/>
    <mergeCell ref="N993:O993"/>
    <mergeCell ref="A994:M994"/>
    <mergeCell ref="N994:O994"/>
    <mergeCell ref="A989:G989"/>
    <mergeCell ref="H989:I989"/>
    <mergeCell ref="L989:M989"/>
    <mergeCell ref="N989:O989"/>
    <mergeCell ref="A990:M990"/>
    <mergeCell ref="N990:O990"/>
    <mergeCell ref="A987:G987"/>
    <mergeCell ref="H987:I987"/>
    <mergeCell ref="L987:M987"/>
    <mergeCell ref="N987:O987"/>
    <mergeCell ref="A988:G988"/>
    <mergeCell ref="H988:I988"/>
    <mergeCell ref="L988:M988"/>
    <mergeCell ref="N988:O988"/>
    <mergeCell ref="A985:G985"/>
    <mergeCell ref="H985:I985"/>
    <mergeCell ref="L985:M985"/>
    <mergeCell ref="N985:O985"/>
    <mergeCell ref="A986:G986"/>
    <mergeCell ref="H986:I986"/>
    <mergeCell ref="L986:M986"/>
    <mergeCell ref="N986:O986"/>
    <mergeCell ref="A983:G983"/>
    <mergeCell ref="H983:I983"/>
    <mergeCell ref="L983:M983"/>
    <mergeCell ref="N983:O983"/>
    <mergeCell ref="A984:G984"/>
    <mergeCell ref="H984:I984"/>
    <mergeCell ref="L984:M984"/>
    <mergeCell ref="N984:O984"/>
    <mergeCell ref="A981:G981"/>
    <mergeCell ref="H981:I981"/>
    <mergeCell ref="L981:M981"/>
    <mergeCell ref="N981:O981"/>
    <mergeCell ref="A982:G982"/>
    <mergeCell ref="H982:I982"/>
    <mergeCell ref="L982:M982"/>
    <mergeCell ref="N982:O982"/>
    <mergeCell ref="A979:G979"/>
    <mergeCell ref="H979:I979"/>
    <mergeCell ref="L979:M979"/>
    <mergeCell ref="N979:O979"/>
    <mergeCell ref="A980:G980"/>
    <mergeCell ref="H980:I980"/>
    <mergeCell ref="L980:M980"/>
    <mergeCell ref="N980:O980"/>
    <mergeCell ref="A977:G977"/>
    <mergeCell ref="H977:I977"/>
    <mergeCell ref="L977:M977"/>
    <mergeCell ref="N977:O977"/>
    <mergeCell ref="A978:G978"/>
    <mergeCell ref="H978:I978"/>
    <mergeCell ref="L978:M978"/>
    <mergeCell ref="N978:O978"/>
    <mergeCell ref="A975:G975"/>
    <mergeCell ref="H975:I975"/>
    <mergeCell ref="L975:M975"/>
    <mergeCell ref="N975:O975"/>
    <mergeCell ref="A976:G976"/>
    <mergeCell ref="H976:I976"/>
    <mergeCell ref="L976:M976"/>
    <mergeCell ref="N976:O976"/>
    <mergeCell ref="A973:G973"/>
    <mergeCell ref="H973:I973"/>
    <mergeCell ref="L973:M973"/>
    <mergeCell ref="N973:O973"/>
    <mergeCell ref="A974:G974"/>
    <mergeCell ref="H974:I974"/>
    <mergeCell ref="L974:M974"/>
    <mergeCell ref="N974:O974"/>
    <mergeCell ref="A971:G971"/>
    <mergeCell ref="H971:I971"/>
    <mergeCell ref="L971:M971"/>
    <mergeCell ref="N971:O971"/>
    <mergeCell ref="A972:G972"/>
    <mergeCell ref="H972:I972"/>
    <mergeCell ref="L972:M972"/>
    <mergeCell ref="N972:O972"/>
    <mergeCell ref="A969:G969"/>
    <mergeCell ref="H969:I969"/>
    <mergeCell ref="L969:M969"/>
    <mergeCell ref="N969:O969"/>
    <mergeCell ref="A970:G970"/>
    <mergeCell ref="H970:I970"/>
    <mergeCell ref="L970:M970"/>
    <mergeCell ref="N970:O970"/>
    <mergeCell ref="A967:G967"/>
    <mergeCell ref="H967:I967"/>
    <mergeCell ref="L967:M967"/>
    <mergeCell ref="N967:O967"/>
    <mergeCell ref="A968:G968"/>
    <mergeCell ref="H968:I968"/>
    <mergeCell ref="L968:M968"/>
    <mergeCell ref="N968:O968"/>
    <mergeCell ref="A964:M964"/>
    <mergeCell ref="N964:O964"/>
    <mergeCell ref="A965:O965"/>
    <mergeCell ref="A966:G966"/>
    <mergeCell ref="H966:I966"/>
    <mergeCell ref="L966:M966"/>
    <mergeCell ref="N966:O966"/>
    <mergeCell ref="A961:M961"/>
    <mergeCell ref="N961:O961"/>
    <mergeCell ref="A962:M962"/>
    <mergeCell ref="N962:O962"/>
    <mergeCell ref="A963:M963"/>
    <mergeCell ref="N963:O963"/>
    <mergeCell ref="A957:O957"/>
    <mergeCell ref="A958:M958"/>
    <mergeCell ref="N958:O958"/>
    <mergeCell ref="A959:M959"/>
    <mergeCell ref="N959:O959"/>
    <mergeCell ref="A960:M960"/>
    <mergeCell ref="N960:O960"/>
    <mergeCell ref="A954:M954"/>
    <mergeCell ref="N954:O954"/>
    <mergeCell ref="F955:M955"/>
    <mergeCell ref="N955:O955"/>
    <mergeCell ref="A956:E956"/>
    <mergeCell ref="F956:M956"/>
    <mergeCell ref="N956:O956"/>
    <mergeCell ref="N948:O948"/>
    <mergeCell ref="A949:M949"/>
    <mergeCell ref="N949:O949"/>
    <mergeCell ref="A950:M950"/>
    <mergeCell ref="N950:O950"/>
    <mergeCell ref="A944:O944"/>
    <mergeCell ref="A945:M945"/>
    <mergeCell ref="N945:O945"/>
    <mergeCell ref="A946:M946"/>
    <mergeCell ref="N946:O946"/>
    <mergeCell ref="A947:M947"/>
    <mergeCell ref="N947:O947"/>
    <mergeCell ref="A942:G942"/>
    <mergeCell ref="H942:I942"/>
    <mergeCell ref="L942:M942"/>
    <mergeCell ref="N942:O942"/>
    <mergeCell ref="A943:M943"/>
    <mergeCell ref="N943:O943"/>
    <mergeCell ref="A940:G940"/>
    <mergeCell ref="H940:I940"/>
    <mergeCell ref="L940:M940"/>
    <mergeCell ref="N940:O940"/>
    <mergeCell ref="A941:G941"/>
    <mergeCell ref="H941:I941"/>
    <mergeCell ref="L941:M941"/>
    <mergeCell ref="N941:O941"/>
    <mergeCell ref="A938:G938"/>
    <mergeCell ref="H938:I938"/>
    <mergeCell ref="L938:M938"/>
    <mergeCell ref="N938:O938"/>
    <mergeCell ref="A939:G939"/>
    <mergeCell ref="H939:I939"/>
    <mergeCell ref="L939:M939"/>
    <mergeCell ref="N939:O939"/>
    <mergeCell ref="A936:G936"/>
    <mergeCell ref="H936:I936"/>
    <mergeCell ref="L936:M936"/>
    <mergeCell ref="N936:O936"/>
    <mergeCell ref="A937:G937"/>
    <mergeCell ref="H937:I937"/>
    <mergeCell ref="L937:M937"/>
    <mergeCell ref="N937:O937"/>
    <mergeCell ref="A934:G934"/>
    <mergeCell ref="H934:I934"/>
    <mergeCell ref="L934:M934"/>
    <mergeCell ref="N934:O934"/>
    <mergeCell ref="A935:G935"/>
    <mergeCell ref="H935:I935"/>
    <mergeCell ref="L935:M935"/>
    <mergeCell ref="N935:O935"/>
    <mergeCell ref="A932:G932"/>
    <mergeCell ref="H932:I932"/>
    <mergeCell ref="L932:M932"/>
    <mergeCell ref="N932:O932"/>
    <mergeCell ref="A933:G933"/>
    <mergeCell ref="H933:I933"/>
    <mergeCell ref="L933:M933"/>
    <mergeCell ref="N933:O933"/>
    <mergeCell ref="A930:G930"/>
    <mergeCell ref="H930:I930"/>
    <mergeCell ref="L930:M930"/>
    <mergeCell ref="N930:O930"/>
    <mergeCell ref="A931:G931"/>
    <mergeCell ref="H931:I931"/>
    <mergeCell ref="L931:M931"/>
    <mergeCell ref="N931:O931"/>
    <mergeCell ref="A928:G928"/>
    <mergeCell ref="H928:I928"/>
    <mergeCell ref="L928:M928"/>
    <mergeCell ref="N928:O928"/>
    <mergeCell ref="A929:G929"/>
    <mergeCell ref="H929:I929"/>
    <mergeCell ref="L929:M929"/>
    <mergeCell ref="N929:O929"/>
    <mergeCell ref="A926:G926"/>
    <mergeCell ref="H926:I926"/>
    <mergeCell ref="L926:M926"/>
    <mergeCell ref="N926:O926"/>
    <mergeCell ref="A927:G927"/>
    <mergeCell ref="H927:I927"/>
    <mergeCell ref="L927:M927"/>
    <mergeCell ref="N927:O927"/>
    <mergeCell ref="A924:G924"/>
    <mergeCell ref="H924:I924"/>
    <mergeCell ref="L924:M924"/>
    <mergeCell ref="N924:O924"/>
    <mergeCell ref="A925:G925"/>
    <mergeCell ref="H925:I925"/>
    <mergeCell ref="L925:M925"/>
    <mergeCell ref="N925:O925"/>
    <mergeCell ref="A922:G922"/>
    <mergeCell ref="H922:I922"/>
    <mergeCell ref="L922:M922"/>
    <mergeCell ref="N922:O922"/>
    <mergeCell ref="A923:G923"/>
    <mergeCell ref="H923:I923"/>
    <mergeCell ref="L923:M923"/>
    <mergeCell ref="N923:O923"/>
    <mergeCell ref="A920:G920"/>
    <mergeCell ref="H920:I920"/>
    <mergeCell ref="L920:M920"/>
    <mergeCell ref="N920:O920"/>
    <mergeCell ref="A921:G921"/>
    <mergeCell ref="H921:I921"/>
    <mergeCell ref="L921:M921"/>
    <mergeCell ref="N921:O921"/>
    <mergeCell ref="A917:M917"/>
    <mergeCell ref="N917:O917"/>
    <mergeCell ref="A918:O918"/>
    <mergeCell ref="A919:G919"/>
    <mergeCell ref="H919:I919"/>
    <mergeCell ref="L919:M919"/>
    <mergeCell ref="N919:O919"/>
    <mergeCell ref="A914:M914"/>
    <mergeCell ref="N914:O914"/>
    <mergeCell ref="A915:M915"/>
    <mergeCell ref="N915:O915"/>
    <mergeCell ref="A916:M916"/>
    <mergeCell ref="N916:O916"/>
    <mergeCell ref="A910:O910"/>
    <mergeCell ref="A911:M911"/>
    <mergeCell ref="N911:O911"/>
    <mergeCell ref="A912:M912"/>
    <mergeCell ref="N912:O912"/>
    <mergeCell ref="A913:M913"/>
    <mergeCell ref="N913:O913"/>
    <mergeCell ref="A907:M907"/>
    <mergeCell ref="N907:O907"/>
    <mergeCell ref="F908:M908"/>
    <mergeCell ref="N908:O908"/>
    <mergeCell ref="A909:E909"/>
    <mergeCell ref="F909:M909"/>
    <mergeCell ref="N909:O909"/>
    <mergeCell ref="A904:M904"/>
    <mergeCell ref="N904:O904"/>
    <mergeCell ref="A905:M905"/>
    <mergeCell ref="N905:O905"/>
    <mergeCell ref="A906:M906"/>
    <mergeCell ref="N906:O906"/>
    <mergeCell ref="A901:M901"/>
    <mergeCell ref="N901:O901"/>
    <mergeCell ref="A902:M902"/>
    <mergeCell ref="N902:O902"/>
    <mergeCell ref="A903:M903"/>
    <mergeCell ref="N903:O903"/>
    <mergeCell ref="A897:O897"/>
    <mergeCell ref="A898:M898"/>
    <mergeCell ref="N898:O898"/>
    <mergeCell ref="A899:M899"/>
    <mergeCell ref="N899:O899"/>
    <mergeCell ref="A900:M900"/>
    <mergeCell ref="N900:O900"/>
    <mergeCell ref="A895:G895"/>
    <mergeCell ref="H895:I895"/>
    <mergeCell ref="L895:M895"/>
    <mergeCell ref="N895:O895"/>
    <mergeCell ref="A896:M896"/>
    <mergeCell ref="N896:O896"/>
    <mergeCell ref="A893:G893"/>
    <mergeCell ref="H893:I893"/>
    <mergeCell ref="L893:M893"/>
    <mergeCell ref="N893:O893"/>
    <mergeCell ref="A894:G894"/>
    <mergeCell ref="H894:I894"/>
    <mergeCell ref="L894:M894"/>
    <mergeCell ref="N894:O894"/>
    <mergeCell ref="A891:G891"/>
    <mergeCell ref="H891:I891"/>
    <mergeCell ref="L891:M891"/>
    <mergeCell ref="N891:O891"/>
    <mergeCell ref="A892:G892"/>
    <mergeCell ref="H892:I892"/>
    <mergeCell ref="L892:M892"/>
    <mergeCell ref="N892:O892"/>
    <mergeCell ref="A889:G889"/>
    <mergeCell ref="H889:I889"/>
    <mergeCell ref="L889:M889"/>
    <mergeCell ref="N889:O889"/>
    <mergeCell ref="A890:G890"/>
    <mergeCell ref="H890:I890"/>
    <mergeCell ref="L890:M890"/>
    <mergeCell ref="N890:O890"/>
    <mergeCell ref="A887:G887"/>
    <mergeCell ref="H887:I887"/>
    <mergeCell ref="L887:M887"/>
    <mergeCell ref="N887:O887"/>
    <mergeCell ref="A888:G888"/>
    <mergeCell ref="H888:I888"/>
    <mergeCell ref="L888:M888"/>
    <mergeCell ref="N888:O888"/>
    <mergeCell ref="A885:G885"/>
    <mergeCell ref="H885:I885"/>
    <mergeCell ref="L885:M885"/>
    <mergeCell ref="N885:O885"/>
    <mergeCell ref="A886:G886"/>
    <mergeCell ref="H886:I886"/>
    <mergeCell ref="L886:M886"/>
    <mergeCell ref="N886:O886"/>
    <mergeCell ref="A883:G883"/>
    <mergeCell ref="H883:I883"/>
    <mergeCell ref="L883:M883"/>
    <mergeCell ref="N883:O883"/>
    <mergeCell ref="A884:G884"/>
    <mergeCell ref="H884:I884"/>
    <mergeCell ref="L884:M884"/>
    <mergeCell ref="N884:O884"/>
    <mergeCell ref="A881:G881"/>
    <mergeCell ref="H881:I881"/>
    <mergeCell ref="L881:M881"/>
    <mergeCell ref="N881:O881"/>
    <mergeCell ref="A882:G882"/>
    <mergeCell ref="H882:I882"/>
    <mergeCell ref="L882:M882"/>
    <mergeCell ref="N882:O882"/>
    <mergeCell ref="A879:G879"/>
    <mergeCell ref="H879:I879"/>
    <mergeCell ref="L879:M879"/>
    <mergeCell ref="N879:O879"/>
    <mergeCell ref="A880:G880"/>
    <mergeCell ref="H880:I880"/>
    <mergeCell ref="L880:M880"/>
    <mergeCell ref="N880:O880"/>
    <mergeCell ref="A877:G877"/>
    <mergeCell ref="H877:I877"/>
    <mergeCell ref="L877:M877"/>
    <mergeCell ref="N877:O877"/>
    <mergeCell ref="A878:G878"/>
    <mergeCell ref="H878:I878"/>
    <mergeCell ref="L878:M878"/>
    <mergeCell ref="N878:O878"/>
    <mergeCell ref="A875:G875"/>
    <mergeCell ref="H875:I875"/>
    <mergeCell ref="L875:M875"/>
    <mergeCell ref="N875:O875"/>
    <mergeCell ref="A876:G876"/>
    <mergeCell ref="H876:I876"/>
    <mergeCell ref="L876:M876"/>
    <mergeCell ref="N876:O876"/>
    <mergeCell ref="A873:G873"/>
    <mergeCell ref="H873:I873"/>
    <mergeCell ref="L873:M873"/>
    <mergeCell ref="N873:O873"/>
    <mergeCell ref="A874:G874"/>
    <mergeCell ref="H874:I874"/>
    <mergeCell ref="L874:M874"/>
    <mergeCell ref="N874:O874"/>
    <mergeCell ref="A870:M870"/>
    <mergeCell ref="N870:O870"/>
    <mergeCell ref="A871:O871"/>
    <mergeCell ref="A872:G872"/>
    <mergeCell ref="H872:I872"/>
    <mergeCell ref="L872:M872"/>
    <mergeCell ref="N872:O872"/>
    <mergeCell ref="A867:M867"/>
    <mergeCell ref="N867:O867"/>
    <mergeCell ref="A868:M868"/>
    <mergeCell ref="N868:O868"/>
    <mergeCell ref="A869:M869"/>
    <mergeCell ref="N869:O869"/>
    <mergeCell ref="A863:O863"/>
    <mergeCell ref="A864:M864"/>
    <mergeCell ref="N864:O864"/>
    <mergeCell ref="A865:M865"/>
    <mergeCell ref="N865:O865"/>
    <mergeCell ref="A866:M866"/>
    <mergeCell ref="N866:O866"/>
    <mergeCell ref="A860:M860"/>
    <mergeCell ref="N860:O860"/>
    <mergeCell ref="F861:M861"/>
    <mergeCell ref="N861:O861"/>
    <mergeCell ref="A862:E862"/>
    <mergeCell ref="F862:M862"/>
    <mergeCell ref="N862:O862"/>
    <mergeCell ref="A857:M857"/>
    <mergeCell ref="N857:O857"/>
    <mergeCell ref="A858:M858"/>
    <mergeCell ref="N858:O858"/>
    <mergeCell ref="A859:M859"/>
    <mergeCell ref="N859:O859"/>
    <mergeCell ref="A854:M854"/>
    <mergeCell ref="N854:O854"/>
    <mergeCell ref="A855:M855"/>
    <mergeCell ref="N855:O855"/>
    <mergeCell ref="A856:M856"/>
    <mergeCell ref="N856:O856"/>
    <mergeCell ref="A850:O850"/>
    <mergeCell ref="A851:M851"/>
    <mergeCell ref="N851:O851"/>
    <mergeCell ref="A852:M852"/>
    <mergeCell ref="N852:O852"/>
    <mergeCell ref="A853:M853"/>
    <mergeCell ref="N853:O853"/>
    <mergeCell ref="A848:G848"/>
    <mergeCell ref="H848:I848"/>
    <mergeCell ref="L848:M848"/>
    <mergeCell ref="N848:O848"/>
    <mergeCell ref="A849:M849"/>
    <mergeCell ref="N849:O849"/>
    <mergeCell ref="A846:G846"/>
    <mergeCell ref="H846:I846"/>
    <mergeCell ref="L846:M846"/>
    <mergeCell ref="N846:O846"/>
    <mergeCell ref="A847:G847"/>
    <mergeCell ref="H847:I847"/>
    <mergeCell ref="L847:M847"/>
    <mergeCell ref="N847:O847"/>
    <mergeCell ref="A844:G844"/>
    <mergeCell ref="H844:I844"/>
    <mergeCell ref="L844:M844"/>
    <mergeCell ref="N844:O844"/>
    <mergeCell ref="A845:G845"/>
    <mergeCell ref="H845:I845"/>
    <mergeCell ref="L845:M845"/>
    <mergeCell ref="N845:O845"/>
    <mergeCell ref="A842:G842"/>
    <mergeCell ref="H842:I842"/>
    <mergeCell ref="L842:M842"/>
    <mergeCell ref="N842:O842"/>
    <mergeCell ref="A843:G843"/>
    <mergeCell ref="H843:I843"/>
    <mergeCell ref="L843:M843"/>
    <mergeCell ref="N843:O843"/>
    <mergeCell ref="A840:G840"/>
    <mergeCell ref="H840:I840"/>
    <mergeCell ref="L840:M840"/>
    <mergeCell ref="N840:O840"/>
    <mergeCell ref="A841:G841"/>
    <mergeCell ref="H841:I841"/>
    <mergeCell ref="L841:M841"/>
    <mergeCell ref="N841:O841"/>
    <mergeCell ref="A838:G838"/>
    <mergeCell ref="H838:I838"/>
    <mergeCell ref="L838:M838"/>
    <mergeCell ref="N838:O838"/>
    <mergeCell ref="A839:G839"/>
    <mergeCell ref="H839:I839"/>
    <mergeCell ref="L839:M839"/>
    <mergeCell ref="N839:O839"/>
    <mergeCell ref="A836:G836"/>
    <mergeCell ref="H836:I836"/>
    <mergeCell ref="L836:M836"/>
    <mergeCell ref="N836:O836"/>
    <mergeCell ref="A837:G837"/>
    <mergeCell ref="H837:I837"/>
    <mergeCell ref="L837:M837"/>
    <mergeCell ref="N837:O837"/>
    <mergeCell ref="A834:G834"/>
    <mergeCell ref="H834:I834"/>
    <mergeCell ref="L834:M834"/>
    <mergeCell ref="N834:O834"/>
    <mergeCell ref="A835:G835"/>
    <mergeCell ref="H835:I835"/>
    <mergeCell ref="L835:M835"/>
    <mergeCell ref="N835:O835"/>
    <mergeCell ref="A832:G832"/>
    <mergeCell ref="H832:I832"/>
    <mergeCell ref="L832:M832"/>
    <mergeCell ref="N832:O832"/>
    <mergeCell ref="A833:G833"/>
    <mergeCell ref="H833:I833"/>
    <mergeCell ref="L833:M833"/>
    <mergeCell ref="N833:O833"/>
    <mergeCell ref="A830:G830"/>
    <mergeCell ref="H830:I830"/>
    <mergeCell ref="L830:M830"/>
    <mergeCell ref="N830:O830"/>
    <mergeCell ref="A831:G831"/>
    <mergeCell ref="H831:I831"/>
    <mergeCell ref="L831:M831"/>
    <mergeCell ref="N831:O831"/>
    <mergeCell ref="A828:G828"/>
    <mergeCell ref="H828:I828"/>
    <mergeCell ref="L828:M828"/>
    <mergeCell ref="N828:O828"/>
    <mergeCell ref="A829:G829"/>
    <mergeCell ref="H829:I829"/>
    <mergeCell ref="L829:M829"/>
    <mergeCell ref="N829:O829"/>
    <mergeCell ref="A826:G826"/>
    <mergeCell ref="H826:I826"/>
    <mergeCell ref="L826:M826"/>
    <mergeCell ref="N826:O826"/>
    <mergeCell ref="A827:G827"/>
    <mergeCell ref="H827:I827"/>
    <mergeCell ref="L827:M827"/>
    <mergeCell ref="N827:O827"/>
    <mergeCell ref="A823:M823"/>
    <mergeCell ref="N823:O823"/>
    <mergeCell ref="A824:O824"/>
    <mergeCell ref="A825:G825"/>
    <mergeCell ref="H825:I825"/>
    <mergeCell ref="L825:M825"/>
    <mergeCell ref="N825:O825"/>
    <mergeCell ref="A820:M820"/>
    <mergeCell ref="N820:O820"/>
    <mergeCell ref="A821:M821"/>
    <mergeCell ref="N821:O821"/>
    <mergeCell ref="A822:M822"/>
    <mergeCell ref="N822:O822"/>
    <mergeCell ref="A816:O816"/>
    <mergeCell ref="A817:M817"/>
    <mergeCell ref="N817:O817"/>
    <mergeCell ref="A818:M818"/>
    <mergeCell ref="N818:O818"/>
    <mergeCell ref="A819:M819"/>
    <mergeCell ref="N819:O819"/>
    <mergeCell ref="A813:M813"/>
    <mergeCell ref="N813:O813"/>
    <mergeCell ref="F814:M814"/>
    <mergeCell ref="N814:O814"/>
    <mergeCell ref="A815:E815"/>
    <mergeCell ref="F815:M815"/>
    <mergeCell ref="N815:O815"/>
    <mergeCell ref="A810:M810"/>
    <mergeCell ref="N810:O810"/>
    <mergeCell ref="A811:M811"/>
    <mergeCell ref="N811:O811"/>
    <mergeCell ref="A812:M812"/>
    <mergeCell ref="N812:O812"/>
    <mergeCell ref="A807:M807"/>
    <mergeCell ref="N807:O807"/>
    <mergeCell ref="A808:M808"/>
    <mergeCell ref="N808:O808"/>
    <mergeCell ref="A809:M809"/>
    <mergeCell ref="N809:O809"/>
    <mergeCell ref="A803:O803"/>
    <mergeCell ref="A804:M804"/>
    <mergeCell ref="N804:O804"/>
    <mergeCell ref="A805:M805"/>
    <mergeCell ref="N805:O805"/>
    <mergeCell ref="A806:M806"/>
    <mergeCell ref="N806:O806"/>
    <mergeCell ref="A801:G801"/>
    <mergeCell ref="H801:I801"/>
    <mergeCell ref="L801:M801"/>
    <mergeCell ref="N801:O801"/>
    <mergeCell ref="A802:M802"/>
    <mergeCell ref="N802:O802"/>
    <mergeCell ref="A799:G799"/>
    <mergeCell ref="H799:I799"/>
    <mergeCell ref="L799:M799"/>
    <mergeCell ref="N799:O799"/>
    <mergeCell ref="A800:G800"/>
    <mergeCell ref="H800:I800"/>
    <mergeCell ref="L800:M800"/>
    <mergeCell ref="N800:O800"/>
    <mergeCell ref="A797:G797"/>
    <mergeCell ref="H797:I797"/>
    <mergeCell ref="L797:M797"/>
    <mergeCell ref="N797:O797"/>
    <mergeCell ref="A798:G798"/>
    <mergeCell ref="H798:I798"/>
    <mergeCell ref="L798:M798"/>
    <mergeCell ref="N798:O798"/>
    <mergeCell ref="A795:G795"/>
    <mergeCell ref="H795:I795"/>
    <mergeCell ref="L795:M795"/>
    <mergeCell ref="N795:O795"/>
    <mergeCell ref="A796:G796"/>
    <mergeCell ref="H796:I796"/>
    <mergeCell ref="L796:M796"/>
    <mergeCell ref="N796:O796"/>
    <mergeCell ref="A793:G793"/>
    <mergeCell ref="H793:I793"/>
    <mergeCell ref="L793:M793"/>
    <mergeCell ref="N793:O793"/>
    <mergeCell ref="A794:G794"/>
    <mergeCell ref="H794:I794"/>
    <mergeCell ref="L794:M794"/>
    <mergeCell ref="N794:O794"/>
    <mergeCell ref="A791:G791"/>
    <mergeCell ref="H791:I791"/>
    <mergeCell ref="L791:M791"/>
    <mergeCell ref="N791:O791"/>
    <mergeCell ref="A792:G792"/>
    <mergeCell ref="H792:I792"/>
    <mergeCell ref="L792:M792"/>
    <mergeCell ref="N792:O792"/>
    <mergeCell ref="A789:G789"/>
    <mergeCell ref="H789:I789"/>
    <mergeCell ref="L789:M789"/>
    <mergeCell ref="N789:O789"/>
    <mergeCell ref="A790:G790"/>
    <mergeCell ref="H790:I790"/>
    <mergeCell ref="L790:M790"/>
    <mergeCell ref="N790:O790"/>
    <mergeCell ref="A787:G787"/>
    <mergeCell ref="H787:I787"/>
    <mergeCell ref="L787:M787"/>
    <mergeCell ref="N787:O787"/>
    <mergeCell ref="A788:G788"/>
    <mergeCell ref="H788:I788"/>
    <mergeCell ref="L788:M788"/>
    <mergeCell ref="N788:O788"/>
    <mergeCell ref="A785:G785"/>
    <mergeCell ref="H785:I785"/>
    <mergeCell ref="L785:M785"/>
    <mergeCell ref="N785:O785"/>
    <mergeCell ref="A786:G786"/>
    <mergeCell ref="H786:I786"/>
    <mergeCell ref="L786:M786"/>
    <mergeCell ref="N786:O786"/>
    <mergeCell ref="A783:G783"/>
    <mergeCell ref="H783:I783"/>
    <mergeCell ref="L783:M783"/>
    <mergeCell ref="N783:O783"/>
    <mergeCell ref="A784:G784"/>
    <mergeCell ref="H784:I784"/>
    <mergeCell ref="L784:M784"/>
    <mergeCell ref="N784:O784"/>
    <mergeCell ref="A781:G781"/>
    <mergeCell ref="H781:I781"/>
    <mergeCell ref="L781:M781"/>
    <mergeCell ref="N781:O781"/>
    <mergeCell ref="A782:G782"/>
    <mergeCell ref="H782:I782"/>
    <mergeCell ref="L782:M782"/>
    <mergeCell ref="N782:O782"/>
    <mergeCell ref="A779:G779"/>
    <mergeCell ref="H779:I779"/>
    <mergeCell ref="L779:M779"/>
    <mergeCell ref="N779:O779"/>
    <mergeCell ref="A780:G780"/>
    <mergeCell ref="H780:I780"/>
    <mergeCell ref="L780:M780"/>
    <mergeCell ref="N780:O780"/>
    <mergeCell ref="A776:M776"/>
    <mergeCell ref="N776:O776"/>
    <mergeCell ref="A777:O777"/>
    <mergeCell ref="A778:G778"/>
    <mergeCell ref="H778:I778"/>
    <mergeCell ref="L778:M778"/>
    <mergeCell ref="N778:O778"/>
    <mergeCell ref="A773:M773"/>
    <mergeCell ref="N773:O773"/>
    <mergeCell ref="A774:M774"/>
    <mergeCell ref="N774:O774"/>
    <mergeCell ref="A775:M775"/>
    <mergeCell ref="N775:O775"/>
    <mergeCell ref="A769:O769"/>
    <mergeCell ref="A770:M770"/>
    <mergeCell ref="N770:O770"/>
    <mergeCell ref="A771:M771"/>
    <mergeCell ref="N771:O771"/>
    <mergeCell ref="A772:M772"/>
    <mergeCell ref="N772:O772"/>
    <mergeCell ref="A766:M766"/>
    <mergeCell ref="N766:O766"/>
    <mergeCell ref="F767:M767"/>
    <mergeCell ref="N767:O767"/>
    <mergeCell ref="A768:E768"/>
    <mergeCell ref="F768:M768"/>
    <mergeCell ref="N768:O768"/>
    <mergeCell ref="A763:M763"/>
    <mergeCell ref="N763:O763"/>
    <mergeCell ref="A764:M764"/>
    <mergeCell ref="N764:O764"/>
    <mergeCell ref="A765:M765"/>
    <mergeCell ref="N765:O765"/>
    <mergeCell ref="A760:M760"/>
    <mergeCell ref="N760:O760"/>
    <mergeCell ref="A761:M761"/>
    <mergeCell ref="N761:O761"/>
    <mergeCell ref="A762:M762"/>
    <mergeCell ref="N762:O762"/>
    <mergeCell ref="A756:O756"/>
    <mergeCell ref="A757:M757"/>
    <mergeCell ref="N757:O757"/>
    <mergeCell ref="A758:M758"/>
    <mergeCell ref="N758:O758"/>
    <mergeCell ref="A759:M759"/>
    <mergeCell ref="N759:O759"/>
    <mergeCell ref="A754:G754"/>
    <mergeCell ref="H754:I754"/>
    <mergeCell ref="L754:M754"/>
    <mergeCell ref="N754:O754"/>
    <mergeCell ref="A755:M755"/>
    <mergeCell ref="N755:O755"/>
    <mergeCell ref="A752:G752"/>
    <mergeCell ref="H752:I752"/>
    <mergeCell ref="L752:M752"/>
    <mergeCell ref="N752:O752"/>
    <mergeCell ref="A753:G753"/>
    <mergeCell ref="H753:I753"/>
    <mergeCell ref="L753:M753"/>
    <mergeCell ref="N753:O753"/>
    <mergeCell ref="A750:G750"/>
    <mergeCell ref="H750:I750"/>
    <mergeCell ref="L750:M750"/>
    <mergeCell ref="N750:O750"/>
    <mergeCell ref="A751:G751"/>
    <mergeCell ref="H751:I751"/>
    <mergeCell ref="L751:M751"/>
    <mergeCell ref="N751:O751"/>
    <mergeCell ref="A748:G748"/>
    <mergeCell ref="H748:I748"/>
    <mergeCell ref="L748:M748"/>
    <mergeCell ref="N748:O748"/>
    <mergeCell ref="A749:G749"/>
    <mergeCell ref="H749:I749"/>
    <mergeCell ref="L749:M749"/>
    <mergeCell ref="N749:O749"/>
    <mergeCell ref="A746:G746"/>
    <mergeCell ref="H746:I746"/>
    <mergeCell ref="L746:M746"/>
    <mergeCell ref="N746:O746"/>
    <mergeCell ref="A747:G747"/>
    <mergeCell ref="H747:I747"/>
    <mergeCell ref="L747:M747"/>
    <mergeCell ref="N747:O747"/>
    <mergeCell ref="A744:G744"/>
    <mergeCell ref="H744:I744"/>
    <mergeCell ref="L744:M744"/>
    <mergeCell ref="N744:O744"/>
    <mergeCell ref="A745:G745"/>
    <mergeCell ref="H745:I745"/>
    <mergeCell ref="L745:M745"/>
    <mergeCell ref="N745:O745"/>
    <mergeCell ref="A742:G742"/>
    <mergeCell ref="H742:I742"/>
    <mergeCell ref="L742:M742"/>
    <mergeCell ref="N742:O742"/>
    <mergeCell ref="A743:G743"/>
    <mergeCell ref="H743:I743"/>
    <mergeCell ref="L743:M743"/>
    <mergeCell ref="N743:O743"/>
    <mergeCell ref="A740:G740"/>
    <mergeCell ref="H740:I740"/>
    <mergeCell ref="L740:M740"/>
    <mergeCell ref="N740:O740"/>
    <mergeCell ref="A741:G741"/>
    <mergeCell ref="H741:I741"/>
    <mergeCell ref="L741:M741"/>
    <mergeCell ref="N741:O741"/>
    <mergeCell ref="A738:G738"/>
    <mergeCell ref="H738:I738"/>
    <mergeCell ref="L738:M738"/>
    <mergeCell ref="N738:O738"/>
    <mergeCell ref="A739:G739"/>
    <mergeCell ref="H739:I739"/>
    <mergeCell ref="L739:M739"/>
    <mergeCell ref="N739:O739"/>
    <mergeCell ref="A736:G736"/>
    <mergeCell ref="H736:I736"/>
    <mergeCell ref="L736:M736"/>
    <mergeCell ref="N736:O736"/>
    <mergeCell ref="A737:G737"/>
    <mergeCell ref="H737:I737"/>
    <mergeCell ref="L737:M737"/>
    <mergeCell ref="N737:O737"/>
    <mergeCell ref="A734:G734"/>
    <mergeCell ref="H734:I734"/>
    <mergeCell ref="L734:M734"/>
    <mergeCell ref="N734:O734"/>
    <mergeCell ref="A735:G735"/>
    <mergeCell ref="H735:I735"/>
    <mergeCell ref="L735:M735"/>
    <mergeCell ref="N735:O735"/>
    <mergeCell ref="A732:G732"/>
    <mergeCell ref="H732:I732"/>
    <mergeCell ref="L732:M732"/>
    <mergeCell ref="N732:O732"/>
    <mergeCell ref="A733:G733"/>
    <mergeCell ref="H733:I733"/>
    <mergeCell ref="L733:M733"/>
    <mergeCell ref="N733:O733"/>
    <mergeCell ref="A729:M729"/>
    <mergeCell ref="N729:O729"/>
    <mergeCell ref="A730:O730"/>
    <mergeCell ref="A731:G731"/>
    <mergeCell ref="H731:I731"/>
    <mergeCell ref="L731:M731"/>
    <mergeCell ref="N731:O731"/>
    <mergeCell ref="A726:M726"/>
    <mergeCell ref="N726:O726"/>
    <mergeCell ref="A727:M727"/>
    <mergeCell ref="N727:O727"/>
    <mergeCell ref="A728:M728"/>
    <mergeCell ref="N728:O728"/>
    <mergeCell ref="A722:O722"/>
    <mergeCell ref="A723:M723"/>
    <mergeCell ref="N723:O723"/>
    <mergeCell ref="A724:M724"/>
    <mergeCell ref="N724:O724"/>
    <mergeCell ref="A725:M725"/>
    <mergeCell ref="N725:O725"/>
    <mergeCell ref="A719:M719"/>
    <mergeCell ref="N719:O719"/>
    <mergeCell ref="F720:M720"/>
    <mergeCell ref="N720:O720"/>
    <mergeCell ref="A721:E721"/>
    <mergeCell ref="F721:M721"/>
    <mergeCell ref="N721:O721"/>
    <mergeCell ref="A716:M716"/>
    <mergeCell ref="N716:O716"/>
    <mergeCell ref="A717:M717"/>
    <mergeCell ref="N717:O717"/>
    <mergeCell ref="A718:M718"/>
    <mergeCell ref="N718:O718"/>
    <mergeCell ref="A713:M713"/>
    <mergeCell ref="N713:O713"/>
    <mergeCell ref="A714:M714"/>
    <mergeCell ref="N714:O714"/>
    <mergeCell ref="A715:M715"/>
    <mergeCell ref="N715:O715"/>
    <mergeCell ref="A709:O709"/>
    <mergeCell ref="A710:M710"/>
    <mergeCell ref="N710:O710"/>
    <mergeCell ref="A711:M711"/>
    <mergeCell ref="N711:O711"/>
    <mergeCell ref="A712:M712"/>
    <mergeCell ref="N712:O712"/>
    <mergeCell ref="A707:G707"/>
    <mergeCell ref="H707:I707"/>
    <mergeCell ref="L707:M707"/>
    <mergeCell ref="N707:O707"/>
    <mergeCell ref="A708:M708"/>
    <mergeCell ref="N708:O708"/>
    <mergeCell ref="A705:G705"/>
    <mergeCell ref="H705:I705"/>
    <mergeCell ref="L705:M705"/>
    <mergeCell ref="N705:O705"/>
    <mergeCell ref="A706:G706"/>
    <mergeCell ref="H706:I706"/>
    <mergeCell ref="L706:M706"/>
    <mergeCell ref="N706:O706"/>
    <mergeCell ref="A703:G703"/>
    <mergeCell ref="H703:I703"/>
    <mergeCell ref="L703:M703"/>
    <mergeCell ref="N703:O703"/>
    <mergeCell ref="A704:G704"/>
    <mergeCell ref="H704:I704"/>
    <mergeCell ref="L704:M704"/>
    <mergeCell ref="N704:O704"/>
    <mergeCell ref="A701:G701"/>
    <mergeCell ref="H701:I701"/>
    <mergeCell ref="L701:M701"/>
    <mergeCell ref="N701:O701"/>
    <mergeCell ref="A702:G702"/>
    <mergeCell ref="H702:I702"/>
    <mergeCell ref="L702:M702"/>
    <mergeCell ref="N702:O702"/>
    <mergeCell ref="A699:G699"/>
    <mergeCell ref="H699:I699"/>
    <mergeCell ref="L699:M699"/>
    <mergeCell ref="N699:O699"/>
    <mergeCell ref="A700:G700"/>
    <mergeCell ref="H700:I700"/>
    <mergeCell ref="L700:M700"/>
    <mergeCell ref="N700:O700"/>
    <mergeCell ref="A697:G697"/>
    <mergeCell ref="H697:I697"/>
    <mergeCell ref="L697:M697"/>
    <mergeCell ref="N697:O697"/>
    <mergeCell ref="A698:G698"/>
    <mergeCell ref="H698:I698"/>
    <mergeCell ref="L698:M698"/>
    <mergeCell ref="N698:O698"/>
    <mergeCell ref="A695:G695"/>
    <mergeCell ref="H695:I695"/>
    <mergeCell ref="L695:M695"/>
    <mergeCell ref="N695:O695"/>
    <mergeCell ref="A696:G696"/>
    <mergeCell ref="H696:I696"/>
    <mergeCell ref="L696:M696"/>
    <mergeCell ref="N696:O696"/>
    <mergeCell ref="A693:G693"/>
    <mergeCell ref="H693:I693"/>
    <mergeCell ref="L693:M693"/>
    <mergeCell ref="N693:O693"/>
    <mergeCell ref="A694:G694"/>
    <mergeCell ref="H694:I694"/>
    <mergeCell ref="L694:M694"/>
    <mergeCell ref="N694:O694"/>
    <mergeCell ref="A691:G691"/>
    <mergeCell ref="H691:I691"/>
    <mergeCell ref="L691:M691"/>
    <mergeCell ref="N691:O691"/>
    <mergeCell ref="A692:G692"/>
    <mergeCell ref="H692:I692"/>
    <mergeCell ref="L692:M692"/>
    <mergeCell ref="N692:O692"/>
    <mergeCell ref="A689:G689"/>
    <mergeCell ref="H689:I689"/>
    <mergeCell ref="L689:M689"/>
    <mergeCell ref="N689:O689"/>
    <mergeCell ref="A690:G690"/>
    <mergeCell ref="H690:I690"/>
    <mergeCell ref="L690:M690"/>
    <mergeCell ref="N690:O690"/>
    <mergeCell ref="A687:G687"/>
    <mergeCell ref="H687:I687"/>
    <mergeCell ref="L687:M687"/>
    <mergeCell ref="N687:O687"/>
    <mergeCell ref="A688:G688"/>
    <mergeCell ref="H688:I688"/>
    <mergeCell ref="L688:M688"/>
    <mergeCell ref="N688:O688"/>
    <mergeCell ref="A685:G685"/>
    <mergeCell ref="H685:I685"/>
    <mergeCell ref="L685:M685"/>
    <mergeCell ref="N685:O685"/>
    <mergeCell ref="A686:G686"/>
    <mergeCell ref="H686:I686"/>
    <mergeCell ref="L686:M686"/>
    <mergeCell ref="N686:O686"/>
    <mergeCell ref="A682:M682"/>
    <mergeCell ref="N682:O682"/>
    <mergeCell ref="A683:O683"/>
    <mergeCell ref="A684:G684"/>
    <mergeCell ref="H684:I684"/>
    <mergeCell ref="L684:M684"/>
    <mergeCell ref="N684:O684"/>
    <mergeCell ref="A679:M679"/>
    <mergeCell ref="N679:O679"/>
    <mergeCell ref="A680:M680"/>
    <mergeCell ref="N680:O680"/>
    <mergeCell ref="A681:M681"/>
    <mergeCell ref="N681:O681"/>
    <mergeCell ref="A675:O675"/>
    <mergeCell ref="A676:M676"/>
    <mergeCell ref="N676:O676"/>
    <mergeCell ref="A677:M677"/>
    <mergeCell ref="N677:O677"/>
    <mergeCell ref="A678:M678"/>
    <mergeCell ref="N678:O678"/>
    <mergeCell ref="A672:M672"/>
    <mergeCell ref="N672:O672"/>
    <mergeCell ref="F673:M673"/>
    <mergeCell ref="N673:O673"/>
    <mergeCell ref="A674:E674"/>
    <mergeCell ref="F674:M674"/>
    <mergeCell ref="N674:O674"/>
    <mergeCell ref="A669:M669"/>
    <mergeCell ref="N669:O669"/>
    <mergeCell ref="A670:M670"/>
    <mergeCell ref="N670:O670"/>
    <mergeCell ref="A671:M671"/>
    <mergeCell ref="N671:O671"/>
    <mergeCell ref="A666:M666"/>
    <mergeCell ref="N666:O666"/>
    <mergeCell ref="A667:M667"/>
    <mergeCell ref="N667:O667"/>
    <mergeCell ref="A668:M668"/>
    <mergeCell ref="N668:O668"/>
    <mergeCell ref="A662:O662"/>
    <mergeCell ref="A663:M663"/>
    <mergeCell ref="N663:O663"/>
    <mergeCell ref="A664:M664"/>
    <mergeCell ref="N664:O664"/>
    <mergeCell ref="A665:M665"/>
    <mergeCell ref="N665:O665"/>
    <mergeCell ref="A660:G660"/>
    <mergeCell ref="H660:I660"/>
    <mergeCell ref="L660:M660"/>
    <mergeCell ref="N660:O660"/>
    <mergeCell ref="A661:M661"/>
    <mergeCell ref="N661:O661"/>
    <mergeCell ref="A658:G658"/>
    <mergeCell ref="H658:I658"/>
    <mergeCell ref="L658:M658"/>
    <mergeCell ref="N658:O658"/>
    <mergeCell ref="A659:G659"/>
    <mergeCell ref="H659:I659"/>
    <mergeCell ref="L659:M659"/>
    <mergeCell ref="N659:O659"/>
    <mergeCell ref="A656:G656"/>
    <mergeCell ref="H656:I656"/>
    <mergeCell ref="L656:M656"/>
    <mergeCell ref="N656:O656"/>
    <mergeCell ref="A657:G657"/>
    <mergeCell ref="H657:I657"/>
    <mergeCell ref="L657:M657"/>
    <mergeCell ref="N657:O657"/>
    <mergeCell ref="A654:G654"/>
    <mergeCell ref="H654:I654"/>
    <mergeCell ref="L654:M654"/>
    <mergeCell ref="N654:O654"/>
    <mergeCell ref="A655:G655"/>
    <mergeCell ref="H655:I655"/>
    <mergeCell ref="L655:M655"/>
    <mergeCell ref="N655:O655"/>
    <mergeCell ref="A652:G652"/>
    <mergeCell ref="H652:I652"/>
    <mergeCell ref="L652:M652"/>
    <mergeCell ref="N652:O652"/>
    <mergeCell ref="A653:G653"/>
    <mergeCell ref="H653:I653"/>
    <mergeCell ref="L653:M653"/>
    <mergeCell ref="N653:O653"/>
    <mergeCell ref="A650:G650"/>
    <mergeCell ref="H650:I650"/>
    <mergeCell ref="L650:M650"/>
    <mergeCell ref="N650:O650"/>
    <mergeCell ref="A651:G651"/>
    <mergeCell ref="H651:I651"/>
    <mergeCell ref="L651:M651"/>
    <mergeCell ref="N651:O651"/>
    <mergeCell ref="A648:G648"/>
    <mergeCell ref="H648:I648"/>
    <mergeCell ref="L648:M648"/>
    <mergeCell ref="N648:O648"/>
    <mergeCell ref="A649:G649"/>
    <mergeCell ref="H649:I649"/>
    <mergeCell ref="L649:M649"/>
    <mergeCell ref="N649:O649"/>
    <mergeCell ref="A646:G646"/>
    <mergeCell ref="H646:I646"/>
    <mergeCell ref="L646:M646"/>
    <mergeCell ref="N646:O646"/>
    <mergeCell ref="A647:G647"/>
    <mergeCell ref="H647:I647"/>
    <mergeCell ref="L647:M647"/>
    <mergeCell ref="N647:O647"/>
    <mergeCell ref="A644:G644"/>
    <mergeCell ref="H644:I644"/>
    <mergeCell ref="L644:M644"/>
    <mergeCell ref="N644:O644"/>
    <mergeCell ref="A645:G645"/>
    <mergeCell ref="H645:I645"/>
    <mergeCell ref="L645:M645"/>
    <mergeCell ref="N645:O645"/>
    <mergeCell ref="A642:G642"/>
    <mergeCell ref="H642:I642"/>
    <mergeCell ref="L642:M642"/>
    <mergeCell ref="N642:O642"/>
    <mergeCell ref="A643:G643"/>
    <mergeCell ref="H643:I643"/>
    <mergeCell ref="L643:M643"/>
    <mergeCell ref="N643:O643"/>
    <mergeCell ref="A640:G640"/>
    <mergeCell ref="H640:I640"/>
    <mergeCell ref="L640:M640"/>
    <mergeCell ref="N640:O640"/>
    <mergeCell ref="A641:G641"/>
    <mergeCell ref="H641:I641"/>
    <mergeCell ref="L641:M641"/>
    <mergeCell ref="N641:O641"/>
    <mergeCell ref="A638:G638"/>
    <mergeCell ref="H638:I638"/>
    <mergeCell ref="L638:M638"/>
    <mergeCell ref="N638:O638"/>
    <mergeCell ref="A639:G639"/>
    <mergeCell ref="H639:I639"/>
    <mergeCell ref="L639:M639"/>
    <mergeCell ref="N639:O639"/>
    <mergeCell ref="A635:M635"/>
    <mergeCell ref="N635:O635"/>
    <mergeCell ref="A636:O636"/>
    <mergeCell ref="A637:G637"/>
    <mergeCell ref="H637:I637"/>
    <mergeCell ref="L637:M637"/>
    <mergeCell ref="N637:O637"/>
    <mergeCell ref="A632:M632"/>
    <mergeCell ref="N632:O632"/>
    <mergeCell ref="A633:M633"/>
    <mergeCell ref="N633:O633"/>
    <mergeCell ref="A634:M634"/>
    <mergeCell ref="N634:O634"/>
    <mergeCell ref="A628:O628"/>
    <mergeCell ref="A629:M629"/>
    <mergeCell ref="N629:O629"/>
    <mergeCell ref="A630:M630"/>
    <mergeCell ref="N630:O630"/>
    <mergeCell ref="A631:M631"/>
    <mergeCell ref="N631:O631"/>
    <mergeCell ref="A625:M625"/>
    <mergeCell ref="N625:O625"/>
    <mergeCell ref="F626:M626"/>
    <mergeCell ref="N626:O626"/>
    <mergeCell ref="A627:E627"/>
    <mergeCell ref="F627:M627"/>
    <mergeCell ref="N627:O627"/>
    <mergeCell ref="A622:M622"/>
    <mergeCell ref="N622:O622"/>
    <mergeCell ref="A623:M623"/>
    <mergeCell ref="N623:O623"/>
    <mergeCell ref="A624:M624"/>
    <mergeCell ref="N624:O624"/>
    <mergeCell ref="A619:M619"/>
    <mergeCell ref="N619:O619"/>
    <mergeCell ref="A620:M620"/>
    <mergeCell ref="N620:O620"/>
    <mergeCell ref="A621:M621"/>
    <mergeCell ref="N621:O621"/>
    <mergeCell ref="A615:O615"/>
    <mergeCell ref="A616:M616"/>
    <mergeCell ref="N616:O616"/>
    <mergeCell ref="A617:M617"/>
    <mergeCell ref="N617:O617"/>
    <mergeCell ref="A618:M618"/>
    <mergeCell ref="N618:O618"/>
    <mergeCell ref="A613:G613"/>
    <mergeCell ref="H613:I613"/>
    <mergeCell ref="L613:M613"/>
    <mergeCell ref="N613:O613"/>
    <mergeCell ref="A614:M614"/>
    <mergeCell ref="N614:O614"/>
    <mergeCell ref="A611:G611"/>
    <mergeCell ref="H611:I611"/>
    <mergeCell ref="L611:M611"/>
    <mergeCell ref="N611:O611"/>
    <mergeCell ref="A612:G612"/>
    <mergeCell ref="H612:I612"/>
    <mergeCell ref="L612:M612"/>
    <mergeCell ref="N612:O612"/>
    <mergeCell ref="A609:G609"/>
    <mergeCell ref="H609:I609"/>
    <mergeCell ref="L609:M609"/>
    <mergeCell ref="N609:O609"/>
    <mergeCell ref="A610:G610"/>
    <mergeCell ref="H610:I610"/>
    <mergeCell ref="L610:M610"/>
    <mergeCell ref="N610:O610"/>
    <mergeCell ref="A607:G607"/>
    <mergeCell ref="H607:I607"/>
    <mergeCell ref="L607:M607"/>
    <mergeCell ref="N607:O607"/>
    <mergeCell ref="A608:G608"/>
    <mergeCell ref="H608:I608"/>
    <mergeCell ref="L608:M608"/>
    <mergeCell ref="N608:O608"/>
    <mergeCell ref="A605:G605"/>
    <mergeCell ref="H605:I605"/>
    <mergeCell ref="L605:M605"/>
    <mergeCell ref="N605:O605"/>
    <mergeCell ref="A606:G606"/>
    <mergeCell ref="H606:I606"/>
    <mergeCell ref="L606:M606"/>
    <mergeCell ref="N606:O606"/>
    <mergeCell ref="A603:G603"/>
    <mergeCell ref="H603:I603"/>
    <mergeCell ref="L603:M603"/>
    <mergeCell ref="N603:O603"/>
    <mergeCell ref="A604:G604"/>
    <mergeCell ref="H604:I604"/>
    <mergeCell ref="L604:M604"/>
    <mergeCell ref="N604:O604"/>
    <mergeCell ref="A601:G601"/>
    <mergeCell ref="H601:I601"/>
    <mergeCell ref="L601:M601"/>
    <mergeCell ref="N601:O601"/>
    <mergeCell ref="A602:G602"/>
    <mergeCell ref="H602:I602"/>
    <mergeCell ref="L602:M602"/>
    <mergeCell ref="N602:O602"/>
    <mergeCell ref="A599:G599"/>
    <mergeCell ref="H599:I599"/>
    <mergeCell ref="L599:M599"/>
    <mergeCell ref="N599:O599"/>
    <mergeCell ref="A600:G600"/>
    <mergeCell ref="H600:I600"/>
    <mergeCell ref="L600:M600"/>
    <mergeCell ref="N600:O600"/>
    <mergeCell ref="A597:G597"/>
    <mergeCell ref="H597:I597"/>
    <mergeCell ref="L597:M597"/>
    <mergeCell ref="N597:O597"/>
    <mergeCell ref="A598:G598"/>
    <mergeCell ref="H598:I598"/>
    <mergeCell ref="L598:M598"/>
    <mergeCell ref="N598:O598"/>
    <mergeCell ref="A595:G595"/>
    <mergeCell ref="H595:I595"/>
    <mergeCell ref="L595:M595"/>
    <mergeCell ref="N595:O595"/>
    <mergeCell ref="A596:G596"/>
    <mergeCell ref="H596:I596"/>
    <mergeCell ref="L596:M596"/>
    <mergeCell ref="N596:O596"/>
    <mergeCell ref="A593:G593"/>
    <mergeCell ref="H593:I593"/>
    <mergeCell ref="L593:M593"/>
    <mergeCell ref="N593:O593"/>
    <mergeCell ref="A594:G594"/>
    <mergeCell ref="H594:I594"/>
    <mergeCell ref="L594:M594"/>
    <mergeCell ref="N594:O594"/>
    <mergeCell ref="A591:G591"/>
    <mergeCell ref="H591:I591"/>
    <mergeCell ref="L591:M591"/>
    <mergeCell ref="N591:O591"/>
    <mergeCell ref="A592:G592"/>
    <mergeCell ref="H592:I592"/>
    <mergeCell ref="L592:M592"/>
    <mergeCell ref="N592:O592"/>
    <mergeCell ref="A588:M588"/>
    <mergeCell ref="N588:O588"/>
    <mergeCell ref="A589:O589"/>
    <mergeCell ref="A590:G590"/>
    <mergeCell ref="H590:I590"/>
    <mergeCell ref="L590:M590"/>
    <mergeCell ref="N590:O590"/>
    <mergeCell ref="A585:M585"/>
    <mergeCell ref="N585:O585"/>
    <mergeCell ref="A586:M586"/>
    <mergeCell ref="N586:O586"/>
    <mergeCell ref="A587:M587"/>
    <mergeCell ref="N587:O587"/>
    <mergeCell ref="A581:O581"/>
    <mergeCell ref="A582:M582"/>
    <mergeCell ref="N582:O582"/>
    <mergeCell ref="A583:M583"/>
    <mergeCell ref="N583:O583"/>
    <mergeCell ref="A584:M584"/>
    <mergeCell ref="N584:O584"/>
    <mergeCell ref="A578:M578"/>
    <mergeCell ref="N578:O578"/>
    <mergeCell ref="F579:M579"/>
    <mergeCell ref="N579:O579"/>
    <mergeCell ref="A580:E580"/>
    <mergeCell ref="F580:M580"/>
    <mergeCell ref="N580:O580"/>
    <mergeCell ref="A575:M575"/>
    <mergeCell ref="N575:O575"/>
    <mergeCell ref="A576:M576"/>
    <mergeCell ref="N576:O576"/>
    <mergeCell ref="A577:M577"/>
    <mergeCell ref="N577:O577"/>
    <mergeCell ref="A572:M572"/>
    <mergeCell ref="N572:O572"/>
    <mergeCell ref="A573:M573"/>
    <mergeCell ref="N573:O573"/>
    <mergeCell ref="A574:M574"/>
    <mergeCell ref="N574:O574"/>
    <mergeCell ref="A568:O568"/>
    <mergeCell ref="A569:M569"/>
    <mergeCell ref="N569:O569"/>
    <mergeCell ref="A570:M570"/>
    <mergeCell ref="N570:O570"/>
    <mergeCell ref="A571:M571"/>
    <mergeCell ref="N571:O571"/>
    <mergeCell ref="A566:G566"/>
    <mergeCell ref="H566:I566"/>
    <mergeCell ref="L566:M566"/>
    <mergeCell ref="N566:O566"/>
    <mergeCell ref="A567:M567"/>
    <mergeCell ref="N567:O567"/>
    <mergeCell ref="A564:G564"/>
    <mergeCell ref="H564:I564"/>
    <mergeCell ref="L564:M564"/>
    <mergeCell ref="N564:O564"/>
    <mergeCell ref="A565:G565"/>
    <mergeCell ref="H565:I565"/>
    <mergeCell ref="L565:M565"/>
    <mergeCell ref="N565:O565"/>
    <mergeCell ref="A562:G562"/>
    <mergeCell ref="H562:I562"/>
    <mergeCell ref="L562:M562"/>
    <mergeCell ref="N562:O562"/>
    <mergeCell ref="A563:G563"/>
    <mergeCell ref="H563:I563"/>
    <mergeCell ref="L563:M563"/>
    <mergeCell ref="N563:O563"/>
    <mergeCell ref="A560:G560"/>
    <mergeCell ref="H560:I560"/>
    <mergeCell ref="L560:M560"/>
    <mergeCell ref="N560:O560"/>
    <mergeCell ref="A561:G561"/>
    <mergeCell ref="H561:I561"/>
    <mergeCell ref="L561:M561"/>
    <mergeCell ref="N561:O561"/>
    <mergeCell ref="A558:G558"/>
    <mergeCell ref="H558:I558"/>
    <mergeCell ref="L558:M558"/>
    <mergeCell ref="N558:O558"/>
    <mergeCell ref="A559:G559"/>
    <mergeCell ref="H559:I559"/>
    <mergeCell ref="L559:M559"/>
    <mergeCell ref="N559:O559"/>
    <mergeCell ref="A556:G556"/>
    <mergeCell ref="H556:I556"/>
    <mergeCell ref="L556:M556"/>
    <mergeCell ref="N556:O556"/>
    <mergeCell ref="A557:G557"/>
    <mergeCell ref="H557:I557"/>
    <mergeCell ref="L557:M557"/>
    <mergeCell ref="N557:O557"/>
    <mergeCell ref="A554:G554"/>
    <mergeCell ref="H554:I554"/>
    <mergeCell ref="L554:M554"/>
    <mergeCell ref="N554:O554"/>
    <mergeCell ref="A555:G555"/>
    <mergeCell ref="H555:I555"/>
    <mergeCell ref="L555:M555"/>
    <mergeCell ref="N555:O555"/>
    <mergeCell ref="A552:G552"/>
    <mergeCell ref="H552:I552"/>
    <mergeCell ref="L552:M552"/>
    <mergeCell ref="N552:O552"/>
    <mergeCell ref="A553:G553"/>
    <mergeCell ref="H553:I553"/>
    <mergeCell ref="L553:M553"/>
    <mergeCell ref="N553:O553"/>
    <mergeCell ref="A550:G550"/>
    <mergeCell ref="H550:I550"/>
    <mergeCell ref="L550:M550"/>
    <mergeCell ref="N550:O550"/>
    <mergeCell ref="A551:G551"/>
    <mergeCell ref="H551:I551"/>
    <mergeCell ref="L551:M551"/>
    <mergeCell ref="N551:O551"/>
    <mergeCell ref="A548:G548"/>
    <mergeCell ref="H548:I548"/>
    <mergeCell ref="L548:M548"/>
    <mergeCell ref="N548:O548"/>
    <mergeCell ref="A549:G549"/>
    <mergeCell ref="H549:I549"/>
    <mergeCell ref="L549:M549"/>
    <mergeCell ref="N549:O549"/>
    <mergeCell ref="A546:G546"/>
    <mergeCell ref="H546:I546"/>
    <mergeCell ref="L546:M546"/>
    <mergeCell ref="N546:O546"/>
    <mergeCell ref="A547:G547"/>
    <mergeCell ref="H547:I547"/>
    <mergeCell ref="L547:M547"/>
    <mergeCell ref="N547:O547"/>
    <mergeCell ref="A544:G544"/>
    <mergeCell ref="H544:I544"/>
    <mergeCell ref="L544:M544"/>
    <mergeCell ref="N544:O544"/>
    <mergeCell ref="A545:G545"/>
    <mergeCell ref="H545:I545"/>
    <mergeCell ref="L545:M545"/>
    <mergeCell ref="N545:O545"/>
    <mergeCell ref="A541:M541"/>
    <mergeCell ref="N541:O541"/>
    <mergeCell ref="A542:O542"/>
    <mergeCell ref="A543:G543"/>
    <mergeCell ref="H543:I543"/>
    <mergeCell ref="L543:M543"/>
    <mergeCell ref="N543:O543"/>
    <mergeCell ref="A538:M538"/>
    <mergeCell ref="N538:O538"/>
    <mergeCell ref="A539:M539"/>
    <mergeCell ref="N539:O539"/>
    <mergeCell ref="A540:M540"/>
    <mergeCell ref="N540:O540"/>
    <mergeCell ref="A534:O534"/>
    <mergeCell ref="A535:M535"/>
    <mergeCell ref="N535:O535"/>
    <mergeCell ref="A536:M536"/>
    <mergeCell ref="N536:O536"/>
    <mergeCell ref="A537:M537"/>
    <mergeCell ref="N537:O537"/>
    <mergeCell ref="A531:M531"/>
    <mergeCell ref="N531:O531"/>
    <mergeCell ref="F532:M532"/>
    <mergeCell ref="N532:O532"/>
    <mergeCell ref="A533:E533"/>
    <mergeCell ref="F533:M533"/>
    <mergeCell ref="N533:O533"/>
    <mergeCell ref="A528:M528"/>
    <mergeCell ref="N528:O528"/>
    <mergeCell ref="A529:M529"/>
    <mergeCell ref="N529:O529"/>
    <mergeCell ref="A530:M530"/>
    <mergeCell ref="N530:O530"/>
    <mergeCell ref="A525:M525"/>
    <mergeCell ref="N525:O525"/>
    <mergeCell ref="A526:M526"/>
    <mergeCell ref="N526:O526"/>
    <mergeCell ref="A527:M527"/>
    <mergeCell ref="N527:O527"/>
    <mergeCell ref="A521:O521"/>
    <mergeCell ref="A522:M522"/>
    <mergeCell ref="N522:O522"/>
    <mergeCell ref="A523:M523"/>
    <mergeCell ref="N523:O523"/>
    <mergeCell ref="A524:M524"/>
    <mergeCell ref="N524:O524"/>
    <mergeCell ref="A519:G519"/>
    <mergeCell ref="H519:I519"/>
    <mergeCell ref="L519:M519"/>
    <mergeCell ref="N519:O519"/>
    <mergeCell ref="A520:M520"/>
    <mergeCell ref="N520:O520"/>
    <mergeCell ref="A517:G517"/>
    <mergeCell ref="H517:I517"/>
    <mergeCell ref="L517:M517"/>
    <mergeCell ref="N517:O517"/>
    <mergeCell ref="A518:G518"/>
    <mergeCell ref="H518:I518"/>
    <mergeCell ref="L518:M518"/>
    <mergeCell ref="N518:O518"/>
    <mergeCell ref="A515:G515"/>
    <mergeCell ref="H515:I515"/>
    <mergeCell ref="L515:M515"/>
    <mergeCell ref="N515:O515"/>
    <mergeCell ref="A516:G516"/>
    <mergeCell ref="H516:I516"/>
    <mergeCell ref="L516:M516"/>
    <mergeCell ref="N516:O516"/>
    <mergeCell ref="A513:G513"/>
    <mergeCell ref="H513:I513"/>
    <mergeCell ref="L513:M513"/>
    <mergeCell ref="N513:O513"/>
    <mergeCell ref="A514:G514"/>
    <mergeCell ref="H514:I514"/>
    <mergeCell ref="L514:M514"/>
    <mergeCell ref="N514:O514"/>
    <mergeCell ref="A511:G511"/>
    <mergeCell ref="H511:I511"/>
    <mergeCell ref="L511:M511"/>
    <mergeCell ref="N511:O511"/>
    <mergeCell ref="A512:G512"/>
    <mergeCell ref="H512:I512"/>
    <mergeCell ref="L512:M512"/>
    <mergeCell ref="N512:O512"/>
    <mergeCell ref="A509:G509"/>
    <mergeCell ref="H509:I509"/>
    <mergeCell ref="L509:M509"/>
    <mergeCell ref="N509:O509"/>
    <mergeCell ref="A510:G510"/>
    <mergeCell ref="H510:I510"/>
    <mergeCell ref="L510:M510"/>
    <mergeCell ref="N510:O510"/>
    <mergeCell ref="A507:G507"/>
    <mergeCell ref="H507:I507"/>
    <mergeCell ref="L507:M507"/>
    <mergeCell ref="N507:O507"/>
    <mergeCell ref="A508:G508"/>
    <mergeCell ref="H508:I508"/>
    <mergeCell ref="L508:M508"/>
    <mergeCell ref="N508:O508"/>
    <mergeCell ref="A505:G505"/>
    <mergeCell ref="H505:I505"/>
    <mergeCell ref="L505:M505"/>
    <mergeCell ref="N505:O505"/>
    <mergeCell ref="A506:G506"/>
    <mergeCell ref="H506:I506"/>
    <mergeCell ref="L506:M506"/>
    <mergeCell ref="N506:O506"/>
    <mergeCell ref="A503:G503"/>
    <mergeCell ref="H503:I503"/>
    <mergeCell ref="L503:M503"/>
    <mergeCell ref="N503:O503"/>
    <mergeCell ref="A504:G504"/>
    <mergeCell ref="H504:I504"/>
    <mergeCell ref="L504:M504"/>
    <mergeCell ref="N504:O504"/>
    <mergeCell ref="A501:G501"/>
    <mergeCell ref="H501:I501"/>
    <mergeCell ref="L501:M501"/>
    <mergeCell ref="N501:O501"/>
    <mergeCell ref="A502:G502"/>
    <mergeCell ref="H502:I502"/>
    <mergeCell ref="L502:M502"/>
    <mergeCell ref="N502:O502"/>
    <mergeCell ref="A499:G499"/>
    <mergeCell ref="H499:I499"/>
    <mergeCell ref="L499:M499"/>
    <mergeCell ref="N499:O499"/>
    <mergeCell ref="A500:G500"/>
    <mergeCell ref="H500:I500"/>
    <mergeCell ref="L500:M500"/>
    <mergeCell ref="N500:O500"/>
    <mergeCell ref="A497:G497"/>
    <mergeCell ref="H497:I497"/>
    <mergeCell ref="L497:M497"/>
    <mergeCell ref="N497:O497"/>
    <mergeCell ref="A498:G498"/>
    <mergeCell ref="H498:I498"/>
    <mergeCell ref="L498:M498"/>
    <mergeCell ref="N498:O498"/>
    <mergeCell ref="A494:M494"/>
    <mergeCell ref="N494:O494"/>
    <mergeCell ref="A495:O495"/>
    <mergeCell ref="A496:G496"/>
    <mergeCell ref="H496:I496"/>
    <mergeCell ref="L496:M496"/>
    <mergeCell ref="N496:O496"/>
    <mergeCell ref="A491:M491"/>
    <mergeCell ref="N491:O491"/>
    <mergeCell ref="A492:M492"/>
    <mergeCell ref="N492:O492"/>
    <mergeCell ref="A493:M493"/>
    <mergeCell ref="N493:O493"/>
    <mergeCell ref="A487:O487"/>
    <mergeCell ref="A488:M488"/>
    <mergeCell ref="N488:O488"/>
    <mergeCell ref="A489:M489"/>
    <mergeCell ref="N489:O489"/>
    <mergeCell ref="A490:M490"/>
    <mergeCell ref="N490:O490"/>
    <mergeCell ref="A484:M484"/>
    <mergeCell ref="N484:O484"/>
    <mergeCell ref="F485:M485"/>
    <mergeCell ref="N485:O485"/>
    <mergeCell ref="A486:E486"/>
    <mergeCell ref="F486:M486"/>
    <mergeCell ref="N486:O486"/>
    <mergeCell ref="A481:M481"/>
    <mergeCell ref="N481:O481"/>
    <mergeCell ref="A482:M482"/>
    <mergeCell ref="N482:O482"/>
    <mergeCell ref="A483:M483"/>
    <mergeCell ref="N483:O483"/>
    <mergeCell ref="A478:M478"/>
    <mergeCell ref="N478:O478"/>
    <mergeCell ref="A479:M479"/>
    <mergeCell ref="N479:O479"/>
    <mergeCell ref="A480:M480"/>
    <mergeCell ref="N480:O480"/>
    <mergeCell ref="A474:O474"/>
    <mergeCell ref="A475:M475"/>
    <mergeCell ref="N475:O475"/>
    <mergeCell ref="A476:M476"/>
    <mergeCell ref="N476:O476"/>
    <mergeCell ref="A477:M477"/>
    <mergeCell ref="N477:O477"/>
    <mergeCell ref="A472:G472"/>
    <mergeCell ref="H472:I472"/>
    <mergeCell ref="L472:M472"/>
    <mergeCell ref="N472:O472"/>
    <mergeCell ref="A473:M473"/>
    <mergeCell ref="N473:O473"/>
    <mergeCell ref="A470:G470"/>
    <mergeCell ref="H470:I470"/>
    <mergeCell ref="L470:M470"/>
    <mergeCell ref="N470:O470"/>
    <mergeCell ref="A471:G471"/>
    <mergeCell ref="H471:I471"/>
    <mergeCell ref="L471:M471"/>
    <mergeCell ref="N471:O471"/>
    <mergeCell ref="A468:G468"/>
    <mergeCell ref="H468:I468"/>
    <mergeCell ref="L468:M468"/>
    <mergeCell ref="N468:O468"/>
    <mergeCell ref="A469:G469"/>
    <mergeCell ref="H469:I469"/>
    <mergeCell ref="L469:M469"/>
    <mergeCell ref="N469:O469"/>
    <mergeCell ref="A466:G466"/>
    <mergeCell ref="H466:I466"/>
    <mergeCell ref="L466:M466"/>
    <mergeCell ref="N466:O466"/>
    <mergeCell ref="A467:G467"/>
    <mergeCell ref="H467:I467"/>
    <mergeCell ref="L467:M467"/>
    <mergeCell ref="N467:O467"/>
    <mergeCell ref="A464:G464"/>
    <mergeCell ref="H464:I464"/>
    <mergeCell ref="L464:M464"/>
    <mergeCell ref="N464:O464"/>
    <mergeCell ref="A465:G465"/>
    <mergeCell ref="H465:I465"/>
    <mergeCell ref="L465:M465"/>
    <mergeCell ref="N465:O465"/>
    <mergeCell ref="A462:G462"/>
    <mergeCell ref="H462:I462"/>
    <mergeCell ref="L462:M462"/>
    <mergeCell ref="N462:O462"/>
    <mergeCell ref="A463:G463"/>
    <mergeCell ref="H463:I463"/>
    <mergeCell ref="L463:M463"/>
    <mergeCell ref="N463:O463"/>
    <mergeCell ref="A460:G460"/>
    <mergeCell ref="H460:I460"/>
    <mergeCell ref="L460:M460"/>
    <mergeCell ref="N460:O460"/>
    <mergeCell ref="A461:G461"/>
    <mergeCell ref="H461:I461"/>
    <mergeCell ref="L461:M461"/>
    <mergeCell ref="N461:O461"/>
    <mergeCell ref="A458:G458"/>
    <mergeCell ref="H458:I458"/>
    <mergeCell ref="L458:M458"/>
    <mergeCell ref="N458:O458"/>
    <mergeCell ref="A459:G459"/>
    <mergeCell ref="H459:I459"/>
    <mergeCell ref="L459:M459"/>
    <mergeCell ref="N459:O459"/>
    <mergeCell ref="A456:G456"/>
    <mergeCell ref="H456:I456"/>
    <mergeCell ref="L456:M456"/>
    <mergeCell ref="N456:O456"/>
    <mergeCell ref="A457:G457"/>
    <mergeCell ref="H457:I457"/>
    <mergeCell ref="L457:M457"/>
    <mergeCell ref="N457:O457"/>
    <mergeCell ref="A454:G454"/>
    <mergeCell ref="H454:I454"/>
    <mergeCell ref="L454:M454"/>
    <mergeCell ref="N454:O454"/>
    <mergeCell ref="A455:G455"/>
    <mergeCell ref="H455:I455"/>
    <mergeCell ref="L455:M455"/>
    <mergeCell ref="N455:O455"/>
    <mergeCell ref="A452:G452"/>
    <mergeCell ref="H452:I452"/>
    <mergeCell ref="L452:M452"/>
    <mergeCell ref="N452:O452"/>
    <mergeCell ref="A453:G453"/>
    <mergeCell ref="H453:I453"/>
    <mergeCell ref="L453:M453"/>
    <mergeCell ref="N453:O453"/>
    <mergeCell ref="A450:G450"/>
    <mergeCell ref="H450:I450"/>
    <mergeCell ref="L450:M450"/>
    <mergeCell ref="N450:O450"/>
    <mergeCell ref="A451:G451"/>
    <mergeCell ref="H451:I451"/>
    <mergeCell ref="L451:M451"/>
    <mergeCell ref="N451:O451"/>
    <mergeCell ref="A447:M447"/>
    <mergeCell ref="N447:O447"/>
    <mergeCell ref="A448:O448"/>
    <mergeCell ref="A449:G449"/>
    <mergeCell ref="H449:I449"/>
    <mergeCell ref="L449:M449"/>
    <mergeCell ref="N449:O449"/>
    <mergeCell ref="A444:M444"/>
    <mergeCell ref="N444:O444"/>
    <mergeCell ref="A445:M445"/>
    <mergeCell ref="N445:O445"/>
    <mergeCell ref="A446:M446"/>
    <mergeCell ref="N446:O446"/>
    <mergeCell ref="A440:O440"/>
    <mergeCell ref="A441:M441"/>
    <mergeCell ref="N441:O441"/>
    <mergeCell ref="A442:M442"/>
    <mergeCell ref="N442:O442"/>
    <mergeCell ref="A443:M443"/>
    <mergeCell ref="N443:O443"/>
    <mergeCell ref="A437:M437"/>
    <mergeCell ref="N437:O437"/>
    <mergeCell ref="F438:M438"/>
    <mergeCell ref="N438:O438"/>
    <mergeCell ref="A439:E439"/>
    <mergeCell ref="F439:M439"/>
    <mergeCell ref="N439:O439"/>
    <mergeCell ref="A434:M434"/>
    <mergeCell ref="N434:O434"/>
    <mergeCell ref="A435:M435"/>
    <mergeCell ref="N435:O435"/>
    <mergeCell ref="A436:M436"/>
    <mergeCell ref="N436:O436"/>
    <mergeCell ref="A431:M431"/>
    <mergeCell ref="N431:O431"/>
    <mergeCell ref="A432:M432"/>
    <mergeCell ref="N432:O432"/>
    <mergeCell ref="A433:M433"/>
    <mergeCell ref="N433:O433"/>
    <mergeCell ref="A427:O427"/>
    <mergeCell ref="A428:M428"/>
    <mergeCell ref="N428:O428"/>
    <mergeCell ref="A429:M429"/>
    <mergeCell ref="N429:O429"/>
    <mergeCell ref="A430:M430"/>
    <mergeCell ref="N430:O430"/>
    <mergeCell ref="A425:G425"/>
    <mergeCell ref="H425:I425"/>
    <mergeCell ref="L425:M425"/>
    <mergeCell ref="N425:O425"/>
    <mergeCell ref="A426:M426"/>
    <mergeCell ref="N426:O426"/>
    <mergeCell ref="A423:G423"/>
    <mergeCell ref="H423:I423"/>
    <mergeCell ref="L423:M423"/>
    <mergeCell ref="N423:O423"/>
    <mergeCell ref="A424:G424"/>
    <mergeCell ref="H424:I424"/>
    <mergeCell ref="L424:M424"/>
    <mergeCell ref="N424:O424"/>
    <mergeCell ref="A421:G421"/>
    <mergeCell ref="H421:I421"/>
    <mergeCell ref="L421:M421"/>
    <mergeCell ref="N421:O421"/>
    <mergeCell ref="A422:G422"/>
    <mergeCell ref="H422:I422"/>
    <mergeCell ref="L422:M422"/>
    <mergeCell ref="N422:O422"/>
    <mergeCell ref="A419:G419"/>
    <mergeCell ref="H419:I419"/>
    <mergeCell ref="L419:M419"/>
    <mergeCell ref="N419:O419"/>
    <mergeCell ref="A420:G420"/>
    <mergeCell ref="H420:I420"/>
    <mergeCell ref="L420:M420"/>
    <mergeCell ref="N420:O420"/>
    <mergeCell ref="A417:G417"/>
    <mergeCell ref="H417:I417"/>
    <mergeCell ref="L417:M417"/>
    <mergeCell ref="N417:O417"/>
    <mergeCell ref="A418:G418"/>
    <mergeCell ref="H418:I418"/>
    <mergeCell ref="L418:M418"/>
    <mergeCell ref="N418:O418"/>
    <mergeCell ref="A415:G415"/>
    <mergeCell ref="H415:I415"/>
    <mergeCell ref="L415:M415"/>
    <mergeCell ref="N415:O415"/>
    <mergeCell ref="A416:G416"/>
    <mergeCell ref="H416:I416"/>
    <mergeCell ref="L416:M416"/>
    <mergeCell ref="N416:O416"/>
    <mergeCell ref="A413:G413"/>
    <mergeCell ref="H413:I413"/>
    <mergeCell ref="L413:M413"/>
    <mergeCell ref="N413:O413"/>
    <mergeCell ref="A414:G414"/>
    <mergeCell ref="H414:I414"/>
    <mergeCell ref="L414:M414"/>
    <mergeCell ref="N414:O414"/>
    <mergeCell ref="A411:G411"/>
    <mergeCell ref="H411:I411"/>
    <mergeCell ref="L411:M411"/>
    <mergeCell ref="N411:O411"/>
    <mergeCell ref="A412:G412"/>
    <mergeCell ref="H412:I412"/>
    <mergeCell ref="L412:M412"/>
    <mergeCell ref="N412:O412"/>
    <mergeCell ref="A409:G409"/>
    <mergeCell ref="H409:I409"/>
    <mergeCell ref="L409:M409"/>
    <mergeCell ref="N409:O409"/>
    <mergeCell ref="A410:G410"/>
    <mergeCell ref="H410:I410"/>
    <mergeCell ref="L410:M410"/>
    <mergeCell ref="N410:O410"/>
    <mergeCell ref="A407:G407"/>
    <mergeCell ref="H407:I407"/>
    <mergeCell ref="L407:M407"/>
    <mergeCell ref="N407:O407"/>
    <mergeCell ref="A408:G408"/>
    <mergeCell ref="H408:I408"/>
    <mergeCell ref="L408:M408"/>
    <mergeCell ref="N408:O408"/>
    <mergeCell ref="A405:G405"/>
    <mergeCell ref="H405:I405"/>
    <mergeCell ref="L405:M405"/>
    <mergeCell ref="N405:O405"/>
    <mergeCell ref="A406:G406"/>
    <mergeCell ref="H406:I406"/>
    <mergeCell ref="L406:M406"/>
    <mergeCell ref="N406:O406"/>
    <mergeCell ref="A403:G403"/>
    <mergeCell ref="H403:I403"/>
    <mergeCell ref="L403:M403"/>
    <mergeCell ref="N403:O403"/>
    <mergeCell ref="A404:G404"/>
    <mergeCell ref="H404:I404"/>
    <mergeCell ref="L404:M404"/>
    <mergeCell ref="N404:O404"/>
    <mergeCell ref="A400:M400"/>
    <mergeCell ref="N400:O400"/>
    <mergeCell ref="A401:O401"/>
    <mergeCell ref="A402:G402"/>
    <mergeCell ref="H402:I402"/>
    <mergeCell ref="L402:M402"/>
    <mergeCell ref="N402:O402"/>
    <mergeCell ref="A397:M397"/>
    <mergeCell ref="N397:O397"/>
    <mergeCell ref="A398:M398"/>
    <mergeCell ref="N398:O398"/>
    <mergeCell ref="A399:M399"/>
    <mergeCell ref="N399:O399"/>
    <mergeCell ref="A393:O393"/>
    <mergeCell ref="A394:M394"/>
    <mergeCell ref="N394:O394"/>
    <mergeCell ref="A395:M395"/>
    <mergeCell ref="N395:O395"/>
    <mergeCell ref="A396:M396"/>
    <mergeCell ref="N396:O396"/>
    <mergeCell ref="A390:M390"/>
    <mergeCell ref="N390:O390"/>
    <mergeCell ref="F391:M391"/>
    <mergeCell ref="N391:O391"/>
    <mergeCell ref="A392:E392"/>
    <mergeCell ref="F392:M392"/>
    <mergeCell ref="N392:O392"/>
    <mergeCell ref="A387:M387"/>
    <mergeCell ref="N387:O387"/>
    <mergeCell ref="A388:M388"/>
    <mergeCell ref="N388:O388"/>
    <mergeCell ref="A389:M389"/>
    <mergeCell ref="N389:O389"/>
    <mergeCell ref="A384:M384"/>
    <mergeCell ref="N384:O384"/>
    <mergeCell ref="A385:M385"/>
    <mergeCell ref="N385:O385"/>
    <mergeCell ref="A386:M386"/>
    <mergeCell ref="N386:O386"/>
    <mergeCell ref="A380:O380"/>
    <mergeCell ref="A381:M381"/>
    <mergeCell ref="N381:O381"/>
    <mergeCell ref="A382:M382"/>
    <mergeCell ref="N382:O382"/>
    <mergeCell ref="A383:M383"/>
    <mergeCell ref="N383:O383"/>
    <mergeCell ref="A378:G378"/>
    <mergeCell ref="H378:I378"/>
    <mergeCell ref="L378:M378"/>
    <mergeCell ref="N378:O378"/>
    <mergeCell ref="A379:M379"/>
    <mergeCell ref="N379:O379"/>
    <mergeCell ref="A376:G376"/>
    <mergeCell ref="H376:I376"/>
    <mergeCell ref="L376:M376"/>
    <mergeCell ref="N376:O376"/>
    <mergeCell ref="A377:G377"/>
    <mergeCell ref="H377:I377"/>
    <mergeCell ref="L377:M377"/>
    <mergeCell ref="N377:O377"/>
    <mergeCell ref="A374:G374"/>
    <mergeCell ref="H374:I374"/>
    <mergeCell ref="L374:M374"/>
    <mergeCell ref="N374:O374"/>
    <mergeCell ref="A375:G375"/>
    <mergeCell ref="H375:I375"/>
    <mergeCell ref="L375:M375"/>
    <mergeCell ref="N375:O375"/>
    <mergeCell ref="A372:G372"/>
    <mergeCell ref="H372:I372"/>
    <mergeCell ref="L372:M372"/>
    <mergeCell ref="N372:O372"/>
    <mergeCell ref="A373:G373"/>
    <mergeCell ref="H373:I373"/>
    <mergeCell ref="L373:M373"/>
    <mergeCell ref="N373:O373"/>
    <mergeCell ref="A370:G370"/>
    <mergeCell ref="H370:I370"/>
    <mergeCell ref="L370:M370"/>
    <mergeCell ref="N370:O370"/>
    <mergeCell ref="A371:G371"/>
    <mergeCell ref="H371:I371"/>
    <mergeCell ref="L371:M371"/>
    <mergeCell ref="N371:O371"/>
    <mergeCell ref="A368:G368"/>
    <mergeCell ref="H368:I368"/>
    <mergeCell ref="L368:M368"/>
    <mergeCell ref="N368:O368"/>
    <mergeCell ref="A369:G369"/>
    <mergeCell ref="H369:I369"/>
    <mergeCell ref="L369:M369"/>
    <mergeCell ref="N369:O369"/>
    <mergeCell ref="A366:G366"/>
    <mergeCell ref="H366:I366"/>
    <mergeCell ref="L366:M366"/>
    <mergeCell ref="N366:O366"/>
    <mergeCell ref="A367:G367"/>
    <mergeCell ref="H367:I367"/>
    <mergeCell ref="L367:M367"/>
    <mergeCell ref="N367:O367"/>
    <mergeCell ref="A364:G364"/>
    <mergeCell ref="H364:I364"/>
    <mergeCell ref="L364:M364"/>
    <mergeCell ref="N364:O364"/>
    <mergeCell ref="A365:G365"/>
    <mergeCell ref="H365:I365"/>
    <mergeCell ref="L365:M365"/>
    <mergeCell ref="N365:O365"/>
    <mergeCell ref="A362:G362"/>
    <mergeCell ref="H362:I362"/>
    <mergeCell ref="L362:M362"/>
    <mergeCell ref="N362:O362"/>
    <mergeCell ref="A363:G363"/>
    <mergeCell ref="H363:I363"/>
    <mergeCell ref="L363:M363"/>
    <mergeCell ref="N363:O363"/>
    <mergeCell ref="A360:G360"/>
    <mergeCell ref="H360:I360"/>
    <mergeCell ref="L360:M360"/>
    <mergeCell ref="N360:O360"/>
    <mergeCell ref="A361:G361"/>
    <mergeCell ref="H361:I361"/>
    <mergeCell ref="L361:M361"/>
    <mergeCell ref="N361:O361"/>
    <mergeCell ref="A358:G358"/>
    <mergeCell ref="H358:I358"/>
    <mergeCell ref="L358:M358"/>
    <mergeCell ref="N358:O358"/>
    <mergeCell ref="A359:G359"/>
    <mergeCell ref="H359:I359"/>
    <mergeCell ref="L359:M359"/>
    <mergeCell ref="N359:O359"/>
    <mergeCell ref="A356:G356"/>
    <mergeCell ref="H356:I356"/>
    <mergeCell ref="L356:M356"/>
    <mergeCell ref="N356:O356"/>
    <mergeCell ref="A357:G357"/>
    <mergeCell ref="H357:I357"/>
    <mergeCell ref="L357:M357"/>
    <mergeCell ref="N357:O357"/>
    <mergeCell ref="A353:M353"/>
    <mergeCell ref="N353:O353"/>
    <mergeCell ref="A354:O354"/>
    <mergeCell ref="A355:G355"/>
    <mergeCell ref="H355:I355"/>
    <mergeCell ref="L355:M355"/>
    <mergeCell ref="N355:O355"/>
    <mergeCell ref="A350:M350"/>
    <mergeCell ref="N350:O350"/>
    <mergeCell ref="A351:M351"/>
    <mergeCell ref="N351:O351"/>
    <mergeCell ref="A352:M352"/>
    <mergeCell ref="N352:O352"/>
    <mergeCell ref="A346:O346"/>
    <mergeCell ref="A347:M347"/>
    <mergeCell ref="N347:O347"/>
    <mergeCell ref="A348:M348"/>
    <mergeCell ref="N348:O348"/>
    <mergeCell ref="A349:M349"/>
    <mergeCell ref="N349:O349"/>
    <mergeCell ref="A343:M343"/>
    <mergeCell ref="N343:O343"/>
    <mergeCell ref="F344:M344"/>
    <mergeCell ref="N344:O344"/>
    <mergeCell ref="A345:E345"/>
    <mergeCell ref="F345:M345"/>
    <mergeCell ref="N345:O345"/>
    <mergeCell ref="A340:M340"/>
    <mergeCell ref="N340:O340"/>
    <mergeCell ref="A341:M341"/>
    <mergeCell ref="N341:O341"/>
    <mergeCell ref="A342:M342"/>
    <mergeCell ref="N342:O342"/>
    <mergeCell ref="A337:M337"/>
    <mergeCell ref="N337:O337"/>
    <mergeCell ref="A338:M338"/>
    <mergeCell ref="N338:O338"/>
    <mergeCell ref="A339:M339"/>
    <mergeCell ref="N339:O339"/>
    <mergeCell ref="A333:O333"/>
    <mergeCell ref="A334:M334"/>
    <mergeCell ref="N334:O334"/>
    <mergeCell ref="A335:M335"/>
    <mergeCell ref="N335:O335"/>
    <mergeCell ref="A336:M336"/>
    <mergeCell ref="N336:O336"/>
    <mergeCell ref="A331:G331"/>
    <mergeCell ref="H331:I331"/>
    <mergeCell ref="L331:M331"/>
    <mergeCell ref="N331:O331"/>
    <mergeCell ref="A332:M332"/>
    <mergeCell ref="N332:O332"/>
    <mergeCell ref="A329:G329"/>
    <mergeCell ref="H329:I329"/>
    <mergeCell ref="L329:M329"/>
    <mergeCell ref="N329:O329"/>
    <mergeCell ref="A330:G330"/>
    <mergeCell ref="H330:I330"/>
    <mergeCell ref="L330:M330"/>
    <mergeCell ref="N330:O330"/>
    <mergeCell ref="A327:G327"/>
    <mergeCell ref="H327:I327"/>
    <mergeCell ref="L327:M327"/>
    <mergeCell ref="N327:O327"/>
    <mergeCell ref="A328:G328"/>
    <mergeCell ref="H328:I328"/>
    <mergeCell ref="L328:M328"/>
    <mergeCell ref="N328:O328"/>
    <mergeCell ref="A325:G325"/>
    <mergeCell ref="H325:I325"/>
    <mergeCell ref="L325:M325"/>
    <mergeCell ref="N325:O325"/>
    <mergeCell ref="A326:G326"/>
    <mergeCell ref="H326:I326"/>
    <mergeCell ref="L326:M326"/>
    <mergeCell ref="N326:O326"/>
    <mergeCell ref="A323:G323"/>
    <mergeCell ref="H323:I323"/>
    <mergeCell ref="L323:M323"/>
    <mergeCell ref="N323:O323"/>
    <mergeCell ref="A324:G324"/>
    <mergeCell ref="H324:I324"/>
    <mergeCell ref="L324:M324"/>
    <mergeCell ref="N324:O324"/>
    <mergeCell ref="A321:G321"/>
    <mergeCell ref="H321:I321"/>
    <mergeCell ref="L321:M321"/>
    <mergeCell ref="N321:O321"/>
    <mergeCell ref="A322:G322"/>
    <mergeCell ref="H322:I322"/>
    <mergeCell ref="L322:M322"/>
    <mergeCell ref="N322:O322"/>
    <mergeCell ref="A319:G319"/>
    <mergeCell ref="H319:I319"/>
    <mergeCell ref="L319:M319"/>
    <mergeCell ref="N319:O319"/>
    <mergeCell ref="A320:G320"/>
    <mergeCell ref="H320:I320"/>
    <mergeCell ref="L320:M320"/>
    <mergeCell ref="N320:O320"/>
    <mergeCell ref="A317:G317"/>
    <mergeCell ref="H317:I317"/>
    <mergeCell ref="L317:M317"/>
    <mergeCell ref="N317:O317"/>
    <mergeCell ref="A318:G318"/>
    <mergeCell ref="H318:I318"/>
    <mergeCell ref="L318:M318"/>
    <mergeCell ref="N318:O318"/>
    <mergeCell ref="A315:G315"/>
    <mergeCell ref="H315:I315"/>
    <mergeCell ref="L315:M315"/>
    <mergeCell ref="N315:O315"/>
    <mergeCell ref="A316:G316"/>
    <mergeCell ref="H316:I316"/>
    <mergeCell ref="L316:M316"/>
    <mergeCell ref="N316:O316"/>
    <mergeCell ref="A313:G313"/>
    <mergeCell ref="H313:I313"/>
    <mergeCell ref="L313:M313"/>
    <mergeCell ref="N313:O313"/>
    <mergeCell ref="A314:G314"/>
    <mergeCell ref="H314:I314"/>
    <mergeCell ref="L314:M314"/>
    <mergeCell ref="N314:O314"/>
    <mergeCell ref="A311:G311"/>
    <mergeCell ref="H311:I311"/>
    <mergeCell ref="L311:M311"/>
    <mergeCell ref="N311:O311"/>
    <mergeCell ref="A312:G312"/>
    <mergeCell ref="H312:I312"/>
    <mergeCell ref="L312:M312"/>
    <mergeCell ref="N312:O312"/>
    <mergeCell ref="A309:G309"/>
    <mergeCell ref="H309:I309"/>
    <mergeCell ref="L309:M309"/>
    <mergeCell ref="N309:O309"/>
    <mergeCell ref="A310:G310"/>
    <mergeCell ref="H310:I310"/>
    <mergeCell ref="L310:M310"/>
    <mergeCell ref="N310:O310"/>
    <mergeCell ref="A306:M306"/>
    <mergeCell ref="N306:O306"/>
    <mergeCell ref="A307:O307"/>
    <mergeCell ref="A308:G308"/>
    <mergeCell ref="H308:I308"/>
    <mergeCell ref="L308:M308"/>
    <mergeCell ref="N308:O308"/>
    <mergeCell ref="A303:M303"/>
    <mergeCell ref="N303:O303"/>
    <mergeCell ref="A304:M304"/>
    <mergeCell ref="N304:O304"/>
    <mergeCell ref="A305:M305"/>
    <mergeCell ref="N305:O305"/>
    <mergeCell ref="A299:O299"/>
    <mergeCell ref="A300:M300"/>
    <mergeCell ref="N300:O300"/>
    <mergeCell ref="A301:M301"/>
    <mergeCell ref="N301:O301"/>
    <mergeCell ref="A302:M302"/>
    <mergeCell ref="N302:O302"/>
    <mergeCell ref="A296:M296"/>
    <mergeCell ref="N296:O296"/>
    <mergeCell ref="F297:M297"/>
    <mergeCell ref="N297:O297"/>
    <mergeCell ref="A298:E298"/>
    <mergeCell ref="F298:M298"/>
    <mergeCell ref="N298:O298"/>
    <mergeCell ref="A293:M293"/>
    <mergeCell ref="N293:O293"/>
    <mergeCell ref="A294:M294"/>
    <mergeCell ref="N294:O294"/>
    <mergeCell ref="A295:M295"/>
    <mergeCell ref="N295:O295"/>
    <mergeCell ref="A290:M290"/>
    <mergeCell ref="N290:O290"/>
    <mergeCell ref="A291:M291"/>
    <mergeCell ref="N291:O291"/>
    <mergeCell ref="A292:M292"/>
    <mergeCell ref="N292:O292"/>
    <mergeCell ref="A286:O286"/>
    <mergeCell ref="A287:M287"/>
    <mergeCell ref="N287:O287"/>
    <mergeCell ref="A288:M288"/>
    <mergeCell ref="N288:O288"/>
    <mergeCell ref="A289:M289"/>
    <mergeCell ref="N289:O289"/>
    <mergeCell ref="A284:G284"/>
    <mergeCell ref="H284:I284"/>
    <mergeCell ref="L284:M284"/>
    <mergeCell ref="N284:O284"/>
    <mergeCell ref="A285:M285"/>
    <mergeCell ref="N285:O285"/>
    <mergeCell ref="A282:G282"/>
    <mergeCell ref="H282:I282"/>
    <mergeCell ref="L282:M282"/>
    <mergeCell ref="N282:O282"/>
    <mergeCell ref="A283:G283"/>
    <mergeCell ref="H283:I283"/>
    <mergeCell ref="L283:M283"/>
    <mergeCell ref="N283:O283"/>
    <mergeCell ref="A280:G280"/>
    <mergeCell ref="H280:I280"/>
    <mergeCell ref="L280:M280"/>
    <mergeCell ref="N280:O280"/>
    <mergeCell ref="A281:G281"/>
    <mergeCell ref="H281:I281"/>
    <mergeCell ref="L281:M281"/>
    <mergeCell ref="N281:O281"/>
    <mergeCell ref="A278:G278"/>
    <mergeCell ref="H278:I278"/>
    <mergeCell ref="L278:M278"/>
    <mergeCell ref="N278:O278"/>
    <mergeCell ref="A279:G279"/>
    <mergeCell ref="H279:I279"/>
    <mergeCell ref="L279:M279"/>
    <mergeCell ref="N279:O279"/>
    <mergeCell ref="A276:G276"/>
    <mergeCell ref="H276:I276"/>
    <mergeCell ref="L276:M276"/>
    <mergeCell ref="N276:O276"/>
    <mergeCell ref="A277:G277"/>
    <mergeCell ref="H277:I277"/>
    <mergeCell ref="L277:M277"/>
    <mergeCell ref="N277:O277"/>
    <mergeCell ref="A274:G274"/>
    <mergeCell ref="H274:I274"/>
    <mergeCell ref="L274:M274"/>
    <mergeCell ref="N274:O274"/>
    <mergeCell ref="A275:G275"/>
    <mergeCell ref="H275:I275"/>
    <mergeCell ref="L275:M275"/>
    <mergeCell ref="N275:O275"/>
    <mergeCell ref="A272:G272"/>
    <mergeCell ref="H272:I272"/>
    <mergeCell ref="L272:M272"/>
    <mergeCell ref="N272:O272"/>
    <mergeCell ref="A273:G273"/>
    <mergeCell ref="H273:I273"/>
    <mergeCell ref="L273:M273"/>
    <mergeCell ref="N273:O273"/>
    <mergeCell ref="A270:G270"/>
    <mergeCell ref="H270:I270"/>
    <mergeCell ref="L270:M270"/>
    <mergeCell ref="N270:O270"/>
    <mergeCell ref="A271:G271"/>
    <mergeCell ref="H271:I271"/>
    <mergeCell ref="L271:M271"/>
    <mergeCell ref="N271:O271"/>
    <mergeCell ref="A268:G268"/>
    <mergeCell ref="H268:I268"/>
    <mergeCell ref="L268:M268"/>
    <mergeCell ref="N268:O268"/>
    <mergeCell ref="A269:G269"/>
    <mergeCell ref="H269:I269"/>
    <mergeCell ref="L269:M269"/>
    <mergeCell ref="N269:O269"/>
    <mergeCell ref="A266:G266"/>
    <mergeCell ref="H266:I266"/>
    <mergeCell ref="L266:M266"/>
    <mergeCell ref="N266:O266"/>
    <mergeCell ref="A267:G267"/>
    <mergeCell ref="H267:I267"/>
    <mergeCell ref="L267:M267"/>
    <mergeCell ref="N267:O267"/>
    <mergeCell ref="A264:G264"/>
    <mergeCell ref="H264:I264"/>
    <mergeCell ref="L264:M264"/>
    <mergeCell ref="N264:O264"/>
    <mergeCell ref="A265:G265"/>
    <mergeCell ref="H265:I265"/>
    <mergeCell ref="L265:M265"/>
    <mergeCell ref="N265:O265"/>
    <mergeCell ref="A262:G262"/>
    <mergeCell ref="H262:I262"/>
    <mergeCell ref="L262:M262"/>
    <mergeCell ref="N262:O262"/>
    <mergeCell ref="A263:G263"/>
    <mergeCell ref="H263:I263"/>
    <mergeCell ref="L263:M263"/>
    <mergeCell ref="N263:O263"/>
    <mergeCell ref="A259:M259"/>
    <mergeCell ref="N259:O259"/>
    <mergeCell ref="A260:O260"/>
    <mergeCell ref="A261:G261"/>
    <mergeCell ref="H261:I261"/>
    <mergeCell ref="L261:M261"/>
    <mergeCell ref="N261:O261"/>
    <mergeCell ref="A256:M256"/>
    <mergeCell ref="N256:O256"/>
    <mergeCell ref="A257:M257"/>
    <mergeCell ref="N257:O257"/>
    <mergeCell ref="A258:M258"/>
    <mergeCell ref="N258:O258"/>
    <mergeCell ref="A252:O252"/>
    <mergeCell ref="A253:M253"/>
    <mergeCell ref="N253:O253"/>
    <mergeCell ref="A254:M254"/>
    <mergeCell ref="N254:O254"/>
    <mergeCell ref="A255:M255"/>
    <mergeCell ref="N255:O255"/>
    <mergeCell ref="A249:M249"/>
    <mergeCell ref="N249:O249"/>
    <mergeCell ref="F250:M250"/>
    <mergeCell ref="N250:O250"/>
    <mergeCell ref="A251:E251"/>
    <mergeCell ref="F251:M251"/>
    <mergeCell ref="N251:O251"/>
    <mergeCell ref="A246:M246"/>
    <mergeCell ref="N246:O246"/>
    <mergeCell ref="A247:M247"/>
    <mergeCell ref="N247:O247"/>
    <mergeCell ref="A248:M248"/>
    <mergeCell ref="N248:O248"/>
    <mergeCell ref="A243:M243"/>
    <mergeCell ref="N243:O243"/>
    <mergeCell ref="A244:M244"/>
    <mergeCell ref="N244:O244"/>
    <mergeCell ref="A245:M245"/>
    <mergeCell ref="N245:O245"/>
    <mergeCell ref="A239:O239"/>
    <mergeCell ref="A240:M240"/>
    <mergeCell ref="N240:O240"/>
    <mergeCell ref="A241:M241"/>
    <mergeCell ref="N241:O241"/>
    <mergeCell ref="A242:M242"/>
    <mergeCell ref="N242:O242"/>
    <mergeCell ref="A237:G237"/>
    <mergeCell ref="H237:I237"/>
    <mergeCell ref="L237:M237"/>
    <mergeCell ref="N237:O237"/>
    <mergeCell ref="A238:M238"/>
    <mergeCell ref="N238:O238"/>
    <mergeCell ref="A235:G235"/>
    <mergeCell ref="H235:I235"/>
    <mergeCell ref="L235:M235"/>
    <mergeCell ref="N235:O235"/>
    <mergeCell ref="A236:G236"/>
    <mergeCell ref="H236:I236"/>
    <mergeCell ref="L236:M236"/>
    <mergeCell ref="N236:O236"/>
    <mergeCell ref="A233:G233"/>
    <mergeCell ref="H233:I233"/>
    <mergeCell ref="L233:M233"/>
    <mergeCell ref="N233:O233"/>
    <mergeCell ref="A234:G234"/>
    <mergeCell ref="H234:I234"/>
    <mergeCell ref="L234:M234"/>
    <mergeCell ref="N234:O234"/>
    <mergeCell ref="A231:G231"/>
    <mergeCell ref="H231:I231"/>
    <mergeCell ref="L231:M231"/>
    <mergeCell ref="N231:O231"/>
    <mergeCell ref="A232:G232"/>
    <mergeCell ref="H232:I232"/>
    <mergeCell ref="L232:M232"/>
    <mergeCell ref="N232:O232"/>
    <mergeCell ref="A229:G229"/>
    <mergeCell ref="H229:I229"/>
    <mergeCell ref="L229:M229"/>
    <mergeCell ref="N229:O229"/>
    <mergeCell ref="A230:G230"/>
    <mergeCell ref="H230:I230"/>
    <mergeCell ref="L230:M230"/>
    <mergeCell ref="N230:O230"/>
    <mergeCell ref="A227:G227"/>
    <mergeCell ref="H227:I227"/>
    <mergeCell ref="L227:M227"/>
    <mergeCell ref="N227:O227"/>
    <mergeCell ref="A228:G228"/>
    <mergeCell ref="H228:I228"/>
    <mergeCell ref="L228:M228"/>
    <mergeCell ref="N228:O228"/>
    <mergeCell ref="A225:G225"/>
    <mergeCell ref="H225:I225"/>
    <mergeCell ref="L225:M225"/>
    <mergeCell ref="N225:O225"/>
    <mergeCell ref="A226:G226"/>
    <mergeCell ref="H226:I226"/>
    <mergeCell ref="L226:M226"/>
    <mergeCell ref="N226:O226"/>
    <mergeCell ref="A223:G223"/>
    <mergeCell ref="H223:I223"/>
    <mergeCell ref="L223:M223"/>
    <mergeCell ref="N223:O223"/>
    <mergeCell ref="A224:G224"/>
    <mergeCell ref="H224:I224"/>
    <mergeCell ref="L224:M224"/>
    <mergeCell ref="N224:O224"/>
    <mergeCell ref="A221:G221"/>
    <mergeCell ref="H221:I221"/>
    <mergeCell ref="L221:M221"/>
    <mergeCell ref="N221:O221"/>
    <mergeCell ref="A222:G222"/>
    <mergeCell ref="H222:I222"/>
    <mergeCell ref="L222:M222"/>
    <mergeCell ref="N222:O222"/>
    <mergeCell ref="A219:G219"/>
    <mergeCell ref="H219:I219"/>
    <mergeCell ref="L219:M219"/>
    <mergeCell ref="N219:O219"/>
    <mergeCell ref="A220:G220"/>
    <mergeCell ref="H220:I220"/>
    <mergeCell ref="L220:M220"/>
    <mergeCell ref="N220:O220"/>
    <mergeCell ref="A217:G217"/>
    <mergeCell ref="H217:I217"/>
    <mergeCell ref="L217:M217"/>
    <mergeCell ref="N217:O217"/>
    <mergeCell ref="A218:G218"/>
    <mergeCell ref="H218:I218"/>
    <mergeCell ref="L218:M218"/>
    <mergeCell ref="N218:O218"/>
    <mergeCell ref="A215:G215"/>
    <mergeCell ref="H215:I215"/>
    <mergeCell ref="L215:M215"/>
    <mergeCell ref="N215:O215"/>
    <mergeCell ref="A216:G216"/>
    <mergeCell ref="H216:I216"/>
    <mergeCell ref="L216:M216"/>
    <mergeCell ref="N216:O216"/>
    <mergeCell ref="A212:M212"/>
    <mergeCell ref="N212:O212"/>
    <mergeCell ref="A213:O213"/>
    <mergeCell ref="A214:G214"/>
    <mergeCell ref="H214:I214"/>
    <mergeCell ref="L214:M214"/>
    <mergeCell ref="N214:O214"/>
    <mergeCell ref="A209:M209"/>
    <mergeCell ref="N209:O209"/>
    <mergeCell ref="A210:M210"/>
    <mergeCell ref="N210:O210"/>
    <mergeCell ref="A211:M211"/>
    <mergeCell ref="N211:O211"/>
    <mergeCell ref="A205:O205"/>
    <mergeCell ref="A206:M206"/>
    <mergeCell ref="N206:O206"/>
    <mergeCell ref="A207:M207"/>
    <mergeCell ref="N207:O207"/>
    <mergeCell ref="A208:M208"/>
    <mergeCell ref="N208:O208"/>
    <mergeCell ref="A202:M202"/>
    <mergeCell ref="N202:O202"/>
    <mergeCell ref="F203:M203"/>
    <mergeCell ref="N203:O203"/>
    <mergeCell ref="A204:E204"/>
    <mergeCell ref="F204:M204"/>
    <mergeCell ref="N204:O204"/>
    <mergeCell ref="A199:M199"/>
    <mergeCell ref="N199:O199"/>
    <mergeCell ref="A200:M200"/>
    <mergeCell ref="N200:O200"/>
    <mergeCell ref="A201:M201"/>
    <mergeCell ref="N201:O201"/>
    <mergeCell ref="A196:M196"/>
    <mergeCell ref="N196:O196"/>
    <mergeCell ref="A197:M197"/>
    <mergeCell ref="N197:O197"/>
    <mergeCell ref="A198:M198"/>
    <mergeCell ref="N198:O198"/>
    <mergeCell ref="A192:O192"/>
    <mergeCell ref="A193:M193"/>
    <mergeCell ref="N193:O193"/>
    <mergeCell ref="A194:M194"/>
    <mergeCell ref="N194:O194"/>
    <mergeCell ref="A195:M195"/>
    <mergeCell ref="N195:O195"/>
    <mergeCell ref="A190:G190"/>
    <mergeCell ref="H190:I190"/>
    <mergeCell ref="L190:M190"/>
    <mergeCell ref="N190:O190"/>
    <mergeCell ref="A191:M191"/>
    <mergeCell ref="N191:O191"/>
    <mergeCell ref="A188:G188"/>
    <mergeCell ref="H188:I188"/>
    <mergeCell ref="L188:M188"/>
    <mergeCell ref="N188:O188"/>
    <mergeCell ref="A189:G189"/>
    <mergeCell ref="H189:I189"/>
    <mergeCell ref="L189:M189"/>
    <mergeCell ref="N189:O189"/>
    <mergeCell ref="A186:G186"/>
    <mergeCell ref="H186:I186"/>
    <mergeCell ref="L186:M186"/>
    <mergeCell ref="N186:O186"/>
    <mergeCell ref="A187:G187"/>
    <mergeCell ref="H187:I187"/>
    <mergeCell ref="L187:M187"/>
    <mergeCell ref="N187:O187"/>
    <mergeCell ref="A184:G184"/>
    <mergeCell ref="H184:I184"/>
    <mergeCell ref="L184:M184"/>
    <mergeCell ref="N184:O184"/>
    <mergeCell ref="A185:G185"/>
    <mergeCell ref="H185:I185"/>
    <mergeCell ref="L185:M185"/>
    <mergeCell ref="N185:O185"/>
    <mergeCell ref="A182:G182"/>
    <mergeCell ref="H182:I182"/>
    <mergeCell ref="L182:M182"/>
    <mergeCell ref="N182:O182"/>
    <mergeCell ref="A183:G183"/>
    <mergeCell ref="H183:I183"/>
    <mergeCell ref="L183:M183"/>
    <mergeCell ref="N183:O183"/>
    <mergeCell ref="A180:G180"/>
    <mergeCell ref="H180:I180"/>
    <mergeCell ref="L180:M180"/>
    <mergeCell ref="N180:O180"/>
    <mergeCell ref="A181:G181"/>
    <mergeCell ref="H181:I181"/>
    <mergeCell ref="L181:M181"/>
    <mergeCell ref="N181:O181"/>
    <mergeCell ref="A178:G178"/>
    <mergeCell ref="H178:I178"/>
    <mergeCell ref="L178:M178"/>
    <mergeCell ref="N178:O178"/>
    <mergeCell ref="A179:G179"/>
    <mergeCell ref="H179:I179"/>
    <mergeCell ref="L179:M179"/>
    <mergeCell ref="N179:O179"/>
    <mergeCell ref="A176:G176"/>
    <mergeCell ref="H176:I176"/>
    <mergeCell ref="L176:M176"/>
    <mergeCell ref="N176:O176"/>
    <mergeCell ref="A177:G177"/>
    <mergeCell ref="H177:I177"/>
    <mergeCell ref="L177:M177"/>
    <mergeCell ref="N177:O177"/>
    <mergeCell ref="A174:G174"/>
    <mergeCell ref="H174:I174"/>
    <mergeCell ref="L174:M174"/>
    <mergeCell ref="N174:O174"/>
    <mergeCell ref="A175:G175"/>
    <mergeCell ref="H175:I175"/>
    <mergeCell ref="L175:M175"/>
    <mergeCell ref="N175:O175"/>
    <mergeCell ref="A172:G172"/>
    <mergeCell ref="H172:I172"/>
    <mergeCell ref="L172:M172"/>
    <mergeCell ref="N172:O172"/>
    <mergeCell ref="A173:G173"/>
    <mergeCell ref="H173:I173"/>
    <mergeCell ref="L173:M173"/>
    <mergeCell ref="N173:O173"/>
    <mergeCell ref="A170:G170"/>
    <mergeCell ref="H170:I170"/>
    <mergeCell ref="L170:M170"/>
    <mergeCell ref="N170:O170"/>
    <mergeCell ref="A171:G171"/>
    <mergeCell ref="H171:I171"/>
    <mergeCell ref="L171:M171"/>
    <mergeCell ref="N171:O171"/>
    <mergeCell ref="A168:G168"/>
    <mergeCell ref="H168:I168"/>
    <mergeCell ref="L168:M168"/>
    <mergeCell ref="N168:O168"/>
    <mergeCell ref="A169:G169"/>
    <mergeCell ref="H169:I169"/>
    <mergeCell ref="L169:M169"/>
    <mergeCell ref="N169:O169"/>
    <mergeCell ref="A165:M165"/>
    <mergeCell ref="N165:O165"/>
    <mergeCell ref="A166:O166"/>
    <mergeCell ref="A167:G167"/>
    <mergeCell ref="H167:I167"/>
    <mergeCell ref="L167:M167"/>
    <mergeCell ref="N167:O167"/>
    <mergeCell ref="A162:M162"/>
    <mergeCell ref="N162:O162"/>
    <mergeCell ref="A163:M163"/>
    <mergeCell ref="N163:O163"/>
    <mergeCell ref="A164:M164"/>
    <mergeCell ref="N164:O164"/>
    <mergeCell ref="A158:O158"/>
    <mergeCell ref="A159:M159"/>
    <mergeCell ref="N159:O159"/>
    <mergeCell ref="A160:M160"/>
    <mergeCell ref="N160:O160"/>
    <mergeCell ref="A161:M161"/>
    <mergeCell ref="N161:O161"/>
    <mergeCell ref="A155:M155"/>
    <mergeCell ref="N155:O155"/>
    <mergeCell ref="F156:M156"/>
    <mergeCell ref="N156:O156"/>
    <mergeCell ref="A157:E157"/>
    <mergeCell ref="F157:M157"/>
    <mergeCell ref="N157:O157"/>
    <mergeCell ref="A152:M152"/>
    <mergeCell ref="N152:O152"/>
    <mergeCell ref="A153:M153"/>
    <mergeCell ref="N153:O153"/>
    <mergeCell ref="A154:M154"/>
    <mergeCell ref="N154:O154"/>
    <mergeCell ref="A149:M149"/>
    <mergeCell ref="N149:O149"/>
    <mergeCell ref="A150:M150"/>
    <mergeCell ref="N150:O150"/>
    <mergeCell ref="A151:M151"/>
    <mergeCell ref="N151:O151"/>
    <mergeCell ref="A145:O145"/>
    <mergeCell ref="A146:M146"/>
    <mergeCell ref="N146:O146"/>
    <mergeCell ref="A147:M147"/>
    <mergeCell ref="N147:O147"/>
    <mergeCell ref="A148:M148"/>
    <mergeCell ref="N148:O148"/>
    <mergeCell ref="A143:G143"/>
    <mergeCell ref="H143:I143"/>
    <mergeCell ref="L143:M143"/>
    <mergeCell ref="N143:O143"/>
    <mergeCell ref="A144:M144"/>
    <mergeCell ref="N144:O144"/>
    <mergeCell ref="A141:G141"/>
    <mergeCell ref="H141:I141"/>
    <mergeCell ref="L141:M141"/>
    <mergeCell ref="N141:O141"/>
    <mergeCell ref="A142:G142"/>
    <mergeCell ref="H142:I142"/>
    <mergeCell ref="L142:M142"/>
    <mergeCell ref="N142:O142"/>
    <mergeCell ref="A139:G139"/>
    <mergeCell ref="H139:I139"/>
    <mergeCell ref="L139:M139"/>
    <mergeCell ref="N139:O139"/>
    <mergeCell ref="A140:G140"/>
    <mergeCell ref="H140:I140"/>
    <mergeCell ref="L140:M140"/>
    <mergeCell ref="N140:O140"/>
    <mergeCell ref="A137:G137"/>
    <mergeCell ref="H137:I137"/>
    <mergeCell ref="L137:M137"/>
    <mergeCell ref="N137:O137"/>
    <mergeCell ref="A138:G138"/>
    <mergeCell ref="H138:I138"/>
    <mergeCell ref="L138:M138"/>
    <mergeCell ref="N138:O138"/>
    <mergeCell ref="A135:G135"/>
    <mergeCell ref="H135:I135"/>
    <mergeCell ref="L135:M135"/>
    <mergeCell ref="N135:O135"/>
    <mergeCell ref="A136:G136"/>
    <mergeCell ref="H136:I136"/>
    <mergeCell ref="L136:M136"/>
    <mergeCell ref="N136:O136"/>
    <mergeCell ref="A133:G133"/>
    <mergeCell ref="H133:I133"/>
    <mergeCell ref="L133:M133"/>
    <mergeCell ref="N133:O133"/>
    <mergeCell ref="A134:G134"/>
    <mergeCell ref="H134:I134"/>
    <mergeCell ref="L134:M134"/>
    <mergeCell ref="N134:O134"/>
    <mergeCell ref="A131:G131"/>
    <mergeCell ref="H131:I131"/>
    <mergeCell ref="L131:M131"/>
    <mergeCell ref="N131:O131"/>
    <mergeCell ref="A132:G132"/>
    <mergeCell ref="H132:I132"/>
    <mergeCell ref="L132:M132"/>
    <mergeCell ref="N132:O132"/>
    <mergeCell ref="A129:G129"/>
    <mergeCell ref="H129:I129"/>
    <mergeCell ref="L129:M129"/>
    <mergeCell ref="N129:O129"/>
    <mergeCell ref="A130:G130"/>
    <mergeCell ref="H130:I130"/>
    <mergeCell ref="L130:M130"/>
    <mergeCell ref="N130:O130"/>
    <mergeCell ref="A127:G127"/>
    <mergeCell ref="H127:I127"/>
    <mergeCell ref="L127:M127"/>
    <mergeCell ref="N127:O127"/>
    <mergeCell ref="A128:G128"/>
    <mergeCell ref="H128:I128"/>
    <mergeCell ref="L128:M128"/>
    <mergeCell ref="N128:O128"/>
    <mergeCell ref="A125:G125"/>
    <mergeCell ref="H125:I125"/>
    <mergeCell ref="L125:M125"/>
    <mergeCell ref="N125:O125"/>
    <mergeCell ref="A126:G126"/>
    <mergeCell ref="H126:I126"/>
    <mergeCell ref="L126:M126"/>
    <mergeCell ref="N126:O126"/>
    <mergeCell ref="A123:G123"/>
    <mergeCell ref="H123:I123"/>
    <mergeCell ref="L123:M123"/>
    <mergeCell ref="N123:O123"/>
    <mergeCell ref="A124:G124"/>
    <mergeCell ref="H124:I124"/>
    <mergeCell ref="L124:M124"/>
    <mergeCell ref="N124:O124"/>
    <mergeCell ref="A121:G121"/>
    <mergeCell ref="H121:I121"/>
    <mergeCell ref="L121:M121"/>
    <mergeCell ref="N121:O121"/>
    <mergeCell ref="A122:G122"/>
    <mergeCell ref="H122:I122"/>
    <mergeCell ref="L122:M122"/>
    <mergeCell ref="N122:O122"/>
    <mergeCell ref="A118:M118"/>
    <mergeCell ref="N118:O118"/>
    <mergeCell ref="A119:O119"/>
    <mergeCell ref="A120:G120"/>
    <mergeCell ref="H120:I120"/>
    <mergeCell ref="L120:M120"/>
    <mergeCell ref="N120:O120"/>
    <mergeCell ref="A115:M115"/>
    <mergeCell ref="N115:O115"/>
    <mergeCell ref="A116:M116"/>
    <mergeCell ref="N116:O116"/>
    <mergeCell ref="A117:M117"/>
    <mergeCell ref="N117:O117"/>
    <mergeCell ref="A111:O111"/>
    <mergeCell ref="A112:M112"/>
    <mergeCell ref="N112:O112"/>
    <mergeCell ref="A113:M113"/>
    <mergeCell ref="N113:O113"/>
    <mergeCell ref="A114:M114"/>
    <mergeCell ref="N114:O114"/>
    <mergeCell ref="A108:M108"/>
    <mergeCell ref="N108:O108"/>
    <mergeCell ref="F109:M109"/>
    <mergeCell ref="N109:O109"/>
    <mergeCell ref="A110:E110"/>
    <mergeCell ref="F110:M110"/>
    <mergeCell ref="N110:O110"/>
    <mergeCell ref="A104:M104"/>
    <mergeCell ref="N104:O104"/>
    <mergeCell ref="A105:M105"/>
    <mergeCell ref="N105:O105"/>
    <mergeCell ref="A106:O106"/>
    <mergeCell ref="A107:M107"/>
    <mergeCell ref="N107:O107"/>
    <mergeCell ref="A100:O100"/>
    <mergeCell ref="A101:M101"/>
    <mergeCell ref="N101:O101"/>
    <mergeCell ref="A102:M102"/>
    <mergeCell ref="N102:O102"/>
    <mergeCell ref="A103:M103"/>
    <mergeCell ref="N103:O103"/>
    <mergeCell ref="A97:M97"/>
    <mergeCell ref="N97:O97"/>
    <mergeCell ref="A98:M98"/>
    <mergeCell ref="N98:O98"/>
    <mergeCell ref="A99:M99"/>
    <mergeCell ref="N99:O99"/>
    <mergeCell ref="A93:M93"/>
    <mergeCell ref="N93:O93"/>
    <mergeCell ref="A94:O94"/>
    <mergeCell ref="A95:M95"/>
    <mergeCell ref="N95:O95"/>
    <mergeCell ref="A96:M96"/>
    <mergeCell ref="N96:O96"/>
    <mergeCell ref="A89:O89"/>
    <mergeCell ref="A90:M90"/>
    <mergeCell ref="N90:O90"/>
    <mergeCell ref="A91:M91"/>
    <mergeCell ref="N91:O91"/>
    <mergeCell ref="A92:M92"/>
    <mergeCell ref="N92:O92"/>
    <mergeCell ref="A86:M86"/>
    <mergeCell ref="N86:O86"/>
    <mergeCell ref="F87:M87"/>
    <mergeCell ref="N87:O87"/>
    <mergeCell ref="A88:E88"/>
    <mergeCell ref="F88:M88"/>
    <mergeCell ref="N88:O88"/>
    <mergeCell ref="A83:M83"/>
    <mergeCell ref="N83:O83"/>
    <mergeCell ref="A84:M84"/>
    <mergeCell ref="N84:O84"/>
    <mergeCell ref="A85:M85"/>
    <mergeCell ref="N85:O85"/>
    <mergeCell ref="A80:M80"/>
    <mergeCell ref="N80:O80"/>
    <mergeCell ref="A81:M81"/>
    <mergeCell ref="N81:O81"/>
    <mergeCell ref="A82:M82"/>
    <mergeCell ref="N82:O82"/>
    <mergeCell ref="A76:O76"/>
    <mergeCell ref="A77:M77"/>
    <mergeCell ref="N77:O77"/>
    <mergeCell ref="A78:M78"/>
    <mergeCell ref="N78:O78"/>
    <mergeCell ref="A79:M79"/>
    <mergeCell ref="N79:O79"/>
    <mergeCell ref="A74:G74"/>
    <mergeCell ref="H74:I74"/>
    <mergeCell ref="L74:M74"/>
    <mergeCell ref="N74:O74"/>
    <mergeCell ref="A75:M75"/>
    <mergeCell ref="N75:O75"/>
    <mergeCell ref="A72:G72"/>
    <mergeCell ref="H72:I72"/>
    <mergeCell ref="L72:M72"/>
    <mergeCell ref="N72:O72"/>
    <mergeCell ref="A73:G73"/>
    <mergeCell ref="H73:I73"/>
    <mergeCell ref="L73:M73"/>
    <mergeCell ref="N73:O73"/>
    <mergeCell ref="A70:G70"/>
    <mergeCell ref="H70:I70"/>
    <mergeCell ref="L70:M70"/>
    <mergeCell ref="N70:O70"/>
    <mergeCell ref="A71:G71"/>
    <mergeCell ref="H71:I71"/>
    <mergeCell ref="L71:M71"/>
    <mergeCell ref="N71:O71"/>
    <mergeCell ref="A68:G68"/>
    <mergeCell ref="H68:I68"/>
    <mergeCell ref="L68:M68"/>
    <mergeCell ref="N68:O68"/>
    <mergeCell ref="A69:G69"/>
    <mergeCell ref="H69:I69"/>
    <mergeCell ref="L69:M69"/>
    <mergeCell ref="N69:O69"/>
    <mergeCell ref="A66:G66"/>
    <mergeCell ref="H66:I66"/>
    <mergeCell ref="L66:M66"/>
    <mergeCell ref="N66:O66"/>
    <mergeCell ref="A67:G67"/>
    <mergeCell ref="H67:I67"/>
    <mergeCell ref="L67:M67"/>
    <mergeCell ref="N67:O67"/>
    <mergeCell ref="A64:G64"/>
    <mergeCell ref="H64:I64"/>
    <mergeCell ref="L64:M64"/>
    <mergeCell ref="N64:O64"/>
    <mergeCell ref="A65:G65"/>
    <mergeCell ref="H65:I65"/>
    <mergeCell ref="L65:M65"/>
    <mergeCell ref="N65:O65"/>
    <mergeCell ref="A62:G62"/>
    <mergeCell ref="H62:I62"/>
    <mergeCell ref="L62:M62"/>
    <mergeCell ref="N62:O62"/>
    <mergeCell ref="A63:G63"/>
    <mergeCell ref="H63:I63"/>
    <mergeCell ref="L63:M63"/>
    <mergeCell ref="N63:O63"/>
    <mergeCell ref="A60:G60"/>
    <mergeCell ref="H60:I60"/>
    <mergeCell ref="L60:M60"/>
    <mergeCell ref="N60:O60"/>
    <mergeCell ref="A61:G61"/>
    <mergeCell ref="H61:I61"/>
    <mergeCell ref="L61:M61"/>
    <mergeCell ref="N61:O61"/>
    <mergeCell ref="A58:G58"/>
    <mergeCell ref="H58:I58"/>
    <mergeCell ref="L58:M58"/>
    <mergeCell ref="N58:O58"/>
    <mergeCell ref="A59:G59"/>
    <mergeCell ref="H59:I59"/>
    <mergeCell ref="L59:M59"/>
    <mergeCell ref="N59:O59"/>
    <mergeCell ref="A56:G56"/>
    <mergeCell ref="H56:I56"/>
    <mergeCell ref="L56:M56"/>
    <mergeCell ref="N56:O56"/>
    <mergeCell ref="A57:G57"/>
    <mergeCell ref="H57:I57"/>
    <mergeCell ref="L57:M57"/>
    <mergeCell ref="N57:O57"/>
    <mergeCell ref="A54:G54"/>
    <mergeCell ref="H54:I54"/>
    <mergeCell ref="L54:M54"/>
    <mergeCell ref="N54:O54"/>
    <mergeCell ref="A55:G55"/>
    <mergeCell ref="H55:I55"/>
    <mergeCell ref="L55:M55"/>
    <mergeCell ref="N55:O55"/>
    <mergeCell ref="A52:G52"/>
    <mergeCell ref="H52:I52"/>
    <mergeCell ref="L52:M52"/>
    <mergeCell ref="N52:O52"/>
    <mergeCell ref="A53:G53"/>
    <mergeCell ref="H53:I53"/>
    <mergeCell ref="L53:M53"/>
    <mergeCell ref="N53:O53"/>
    <mergeCell ref="N39:O39"/>
    <mergeCell ref="B35:M35"/>
    <mergeCell ref="N35:O35"/>
    <mergeCell ref="B36:M36"/>
    <mergeCell ref="N36:O36"/>
    <mergeCell ref="A30:O30"/>
    <mergeCell ref="A31:O31"/>
    <mergeCell ref="B32:M32"/>
    <mergeCell ref="N32:O32"/>
    <mergeCell ref="B33:M33"/>
    <mergeCell ref="N33:O33"/>
    <mergeCell ref="A49:M49"/>
    <mergeCell ref="N49:O49"/>
    <mergeCell ref="A50:O50"/>
    <mergeCell ref="A51:G51"/>
    <mergeCell ref="H51:I51"/>
    <mergeCell ref="L51:M51"/>
    <mergeCell ref="N51:O51"/>
    <mergeCell ref="A46:M46"/>
    <mergeCell ref="N46:O46"/>
    <mergeCell ref="A47:M47"/>
    <mergeCell ref="N47:O47"/>
    <mergeCell ref="A48:M48"/>
    <mergeCell ref="N48:O48"/>
    <mergeCell ref="A43:M43"/>
    <mergeCell ref="N43:O43"/>
    <mergeCell ref="A44:M44"/>
    <mergeCell ref="N44:O44"/>
    <mergeCell ref="A45:M45"/>
    <mergeCell ref="N45:O45"/>
    <mergeCell ref="B26:M26"/>
    <mergeCell ref="N26:O26"/>
    <mergeCell ref="B27:M27"/>
    <mergeCell ref="N27:O27"/>
    <mergeCell ref="A42:O42"/>
    <mergeCell ref="B24:M24"/>
    <mergeCell ref="N24:O24"/>
    <mergeCell ref="C17:O17"/>
    <mergeCell ref="A18:O18"/>
    <mergeCell ref="A19:O19"/>
    <mergeCell ref="B20:M20"/>
    <mergeCell ref="N20:O20"/>
    <mergeCell ref="B21:M21"/>
    <mergeCell ref="N21:O21"/>
    <mergeCell ref="C11:O11"/>
    <mergeCell ref="A12:O12"/>
    <mergeCell ref="C13:O13"/>
    <mergeCell ref="C14:O14"/>
    <mergeCell ref="A15:O15"/>
    <mergeCell ref="C16:O16"/>
    <mergeCell ref="B34:M34"/>
    <mergeCell ref="N34:O34"/>
    <mergeCell ref="F40:M40"/>
    <mergeCell ref="N40:O40"/>
    <mergeCell ref="A41:E41"/>
    <mergeCell ref="F41:M41"/>
    <mergeCell ref="N41:O41"/>
    <mergeCell ref="B37:M37"/>
    <mergeCell ref="N37:O37"/>
    <mergeCell ref="B38:M38"/>
    <mergeCell ref="N38:O38"/>
    <mergeCell ref="B39:M39"/>
    <mergeCell ref="A6:O6"/>
    <mergeCell ref="A8:O8"/>
    <mergeCell ref="A9:O9"/>
    <mergeCell ref="C10:O10"/>
    <mergeCell ref="K2:N2"/>
    <mergeCell ref="K3:N3"/>
    <mergeCell ref="K4:L4"/>
    <mergeCell ref="M4:O4"/>
    <mergeCell ref="K5:L5"/>
    <mergeCell ref="M5:O5"/>
    <mergeCell ref="B22:M22"/>
    <mergeCell ref="N22:O22"/>
    <mergeCell ref="B23:M23"/>
    <mergeCell ref="N23:O23"/>
    <mergeCell ref="A2:D5"/>
    <mergeCell ref="E2:J5"/>
    <mergeCell ref="B25:M25"/>
    <mergeCell ref="N25:O25"/>
  </mergeCells>
  <pageMargins left="0.7" right="0.7" top="0.75" bottom="0.75" header="0.3" footer="0.3"/>
  <pageSetup scale="64" fitToHeight="3" orientation="portrait" horizontalDpi="1200" verticalDpi="1200" r:id="rId1"/>
  <rowBreaks count="22" manualBreakCount="22">
    <brk id="27" max="14" man="1"/>
    <brk id="39" max="14" man="1"/>
    <brk id="86" max="14" man="1"/>
    <brk id="108" max="14" man="1"/>
    <brk id="155" max="14" man="1"/>
    <brk id="202" max="14" man="1"/>
    <brk id="249" max="14" man="1"/>
    <brk id="296" max="14" man="1"/>
    <brk id="343" max="14" man="1"/>
    <brk id="390" max="14" man="1"/>
    <brk id="437" max="14" man="1"/>
    <brk id="484" max="14" man="1"/>
    <brk id="531" max="14" man="1"/>
    <brk id="578" max="14" man="1"/>
    <brk id="625" max="14" man="1"/>
    <brk id="672" max="14" man="1"/>
    <brk id="719" max="14" man="1"/>
    <brk id="766" max="14" man="1"/>
    <brk id="813" max="14" man="1"/>
    <brk id="860" max="14" man="1"/>
    <brk id="907" max="14" man="1"/>
    <brk id="954"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12F0A-3C79-4FA8-927F-16DC1315497D}">
  <sheetPr codeName="Sheet2">
    <pageSetUpPr fitToPage="1"/>
  </sheetPr>
  <dimension ref="B1:I95"/>
  <sheetViews>
    <sheetView topLeftCell="A76" workbookViewId="0"/>
  </sheetViews>
  <sheetFormatPr defaultRowHeight="14.4" x14ac:dyDescent="0.3"/>
  <cols>
    <col min="1" max="1" width="4.44140625" customWidth="1"/>
    <col min="2" max="2" width="7.33203125" customWidth="1"/>
    <col min="3" max="3" width="43.109375" style="2" customWidth="1"/>
    <col min="4" max="4" width="7" style="2" customWidth="1"/>
    <col min="5" max="5" width="75.5546875" style="2" customWidth="1"/>
    <col min="9" max="9" width="50.5546875" customWidth="1"/>
  </cols>
  <sheetData>
    <row r="1" spans="2:7" ht="28.65" customHeight="1" thickBot="1" x14ac:dyDescent="0.35">
      <c r="C1" s="899" t="str">
        <f>'Gross Rev Wrksht'!B6</f>
        <v>Gross Revenue Worksheet</v>
      </c>
      <c r="D1" s="899"/>
      <c r="E1" s="899"/>
    </row>
    <row r="2" spans="2:7" x14ac:dyDescent="0.3">
      <c r="B2" s="900" t="s">
        <v>0</v>
      </c>
      <c r="C2" s="901"/>
      <c r="D2" s="841" t="s">
        <v>1</v>
      </c>
      <c r="E2" s="842"/>
    </row>
    <row r="3" spans="2:7" x14ac:dyDescent="0.3">
      <c r="B3" s="826" t="s">
        <v>3529</v>
      </c>
      <c r="C3" s="827"/>
      <c r="D3" s="827"/>
      <c r="E3" s="828"/>
      <c r="F3" s="3"/>
      <c r="G3" s="3"/>
    </row>
    <row r="4" spans="2:7" x14ac:dyDescent="0.3">
      <c r="B4" s="902" t="s">
        <v>3471</v>
      </c>
      <c r="C4" s="903"/>
      <c r="D4" s="903"/>
      <c r="E4" s="904"/>
      <c r="F4" s="3"/>
      <c r="G4" s="3"/>
    </row>
    <row r="5" spans="2:7" x14ac:dyDescent="0.3">
      <c r="B5" s="168" t="s">
        <v>3530</v>
      </c>
      <c r="C5" s="162" t="s">
        <v>2</v>
      </c>
      <c r="D5" s="907" t="s">
        <v>3550</v>
      </c>
      <c r="E5" s="908"/>
      <c r="F5" s="3"/>
      <c r="G5" s="3"/>
    </row>
    <row r="6" spans="2:7" x14ac:dyDescent="0.3">
      <c r="B6" s="169" t="s">
        <v>3531</v>
      </c>
      <c r="C6" s="165" t="s">
        <v>3</v>
      </c>
      <c r="D6" s="909" t="s">
        <v>3551</v>
      </c>
      <c r="E6" s="910"/>
      <c r="F6" s="3"/>
      <c r="G6" s="3"/>
    </row>
    <row r="7" spans="2:7" x14ac:dyDescent="0.3">
      <c r="B7" s="168" t="s">
        <v>3532</v>
      </c>
      <c r="C7" s="162" t="s">
        <v>3539</v>
      </c>
      <c r="D7" s="907" t="s">
        <v>3540</v>
      </c>
      <c r="E7" s="908"/>
      <c r="F7" s="3"/>
      <c r="G7" s="3"/>
    </row>
    <row r="8" spans="2:7" x14ac:dyDescent="0.3">
      <c r="B8" s="170" t="s">
        <v>3533</v>
      </c>
      <c r="C8" s="163" t="s">
        <v>3541</v>
      </c>
      <c r="D8" s="911" t="s">
        <v>3543</v>
      </c>
      <c r="E8" s="912"/>
      <c r="F8" s="3"/>
      <c r="G8" s="3"/>
    </row>
    <row r="9" spans="2:7" x14ac:dyDescent="0.3">
      <c r="B9" s="170" t="s">
        <v>3534</v>
      </c>
      <c r="C9" s="163" t="s">
        <v>3542</v>
      </c>
      <c r="D9" s="911" t="s">
        <v>3544</v>
      </c>
      <c r="E9" s="912"/>
      <c r="F9" s="3"/>
      <c r="G9" s="3"/>
    </row>
    <row r="10" spans="2:7" x14ac:dyDescent="0.3">
      <c r="B10" s="171" t="s">
        <v>3535</v>
      </c>
      <c r="C10" s="164" t="s">
        <v>3546</v>
      </c>
      <c r="D10" s="892" t="s">
        <v>3545</v>
      </c>
      <c r="E10" s="893"/>
      <c r="F10" s="3"/>
      <c r="G10" s="3"/>
    </row>
    <row r="11" spans="2:7" ht="42" thickBot="1" x14ac:dyDescent="0.35">
      <c r="B11" s="172">
        <v>3</v>
      </c>
      <c r="C11" s="167" t="s">
        <v>3516</v>
      </c>
      <c r="D11" s="896" t="s">
        <v>3547</v>
      </c>
      <c r="E11" s="897"/>
      <c r="F11" s="3"/>
      <c r="G11" s="3"/>
    </row>
    <row r="12" spans="2:7" x14ac:dyDescent="0.3">
      <c r="B12" s="813" t="s">
        <v>3517</v>
      </c>
      <c r="C12" s="814"/>
      <c r="D12" s="814"/>
      <c r="E12" s="815"/>
      <c r="F12" s="3"/>
      <c r="G12" s="3"/>
    </row>
    <row r="13" spans="2:7" ht="31.2" customHeight="1" x14ac:dyDescent="0.3">
      <c r="B13" s="905" t="s">
        <v>3548</v>
      </c>
      <c r="C13" s="906"/>
      <c r="D13" s="894" t="s">
        <v>3549</v>
      </c>
      <c r="E13" s="895"/>
      <c r="F13" s="3"/>
      <c r="G13" s="3"/>
    </row>
    <row r="14" spans="2:7" ht="55.2" customHeight="1" x14ac:dyDescent="0.3">
      <c r="B14" s="883" t="s">
        <v>3536</v>
      </c>
      <c r="C14" s="898" t="s">
        <v>3655</v>
      </c>
      <c r="D14" s="885" t="s">
        <v>3553</v>
      </c>
      <c r="E14" s="886"/>
      <c r="F14" s="3"/>
      <c r="G14" s="3"/>
    </row>
    <row r="15" spans="2:7" x14ac:dyDescent="0.3">
      <c r="B15" s="884"/>
      <c r="C15" s="887"/>
      <c r="D15" s="157" t="s">
        <v>3554</v>
      </c>
      <c r="E15" s="174" t="s">
        <v>3552</v>
      </c>
      <c r="F15" s="3"/>
      <c r="G15" s="3"/>
    </row>
    <row r="16" spans="2:7" ht="49.95" customHeight="1" x14ac:dyDescent="0.3">
      <c r="B16" s="884" t="s">
        <v>3537</v>
      </c>
      <c r="C16" s="887" t="s">
        <v>3602</v>
      </c>
      <c r="D16" s="885" t="s">
        <v>3555</v>
      </c>
      <c r="E16" s="886"/>
      <c r="F16" s="3"/>
      <c r="G16" s="3"/>
    </row>
    <row r="17" spans="2:9" ht="120" customHeight="1" x14ac:dyDescent="0.3">
      <c r="B17" s="884"/>
      <c r="C17" s="887"/>
      <c r="D17" s="159" t="s">
        <v>3554</v>
      </c>
      <c r="E17" s="175" t="s">
        <v>3556</v>
      </c>
      <c r="F17" s="3"/>
      <c r="G17" s="3"/>
      <c r="I17" s="158"/>
    </row>
    <row r="18" spans="2:9" ht="41.4" customHeight="1" x14ac:dyDescent="0.3">
      <c r="B18" s="884" t="s">
        <v>3538</v>
      </c>
      <c r="C18" s="887" t="s">
        <v>3557</v>
      </c>
      <c r="D18" s="888" t="s">
        <v>3558</v>
      </c>
      <c r="E18" s="889"/>
      <c r="F18" s="3"/>
      <c r="G18" s="3"/>
      <c r="I18" s="158"/>
    </row>
    <row r="19" spans="2:9" ht="135.6" customHeight="1" thickBot="1" x14ac:dyDescent="0.35">
      <c r="B19" s="891"/>
      <c r="C19" s="890"/>
      <c r="D19" s="176" t="s">
        <v>3554</v>
      </c>
      <c r="E19" s="177" t="s">
        <v>3559</v>
      </c>
      <c r="F19" s="3"/>
      <c r="G19" s="3"/>
    </row>
    <row r="20" spans="2:9" ht="39" customHeight="1" x14ac:dyDescent="0.3">
      <c r="B20" s="813" t="s">
        <v>3518</v>
      </c>
      <c r="C20" s="814"/>
      <c r="D20" s="814"/>
      <c r="E20" s="815"/>
      <c r="F20" s="3"/>
      <c r="G20" s="3"/>
    </row>
    <row r="21" spans="2:9" ht="41.4" x14ac:dyDescent="0.3">
      <c r="B21" s="180" t="s">
        <v>3561</v>
      </c>
      <c r="C21" s="173" t="s">
        <v>3130</v>
      </c>
      <c r="D21" s="880" t="s">
        <v>3560</v>
      </c>
      <c r="E21" s="881"/>
      <c r="F21" s="3"/>
      <c r="G21" s="3"/>
      <c r="I21" s="158"/>
    </row>
    <row r="22" spans="2:9" ht="82.8" x14ac:dyDescent="0.3">
      <c r="B22" s="181" t="s">
        <v>3562</v>
      </c>
      <c r="C22" s="241" t="s">
        <v>3675</v>
      </c>
      <c r="D22" s="880" t="s">
        <v>3674</v>
      </c>
      <c r="E22" s="881"/>
      <c r="F22" s="3"/>
      <c r="G22" s="3"/>
    </row>
    <row r="23" spans="2:9" ht="83.4" thickBot="1" x14ac:dyDescent="0.35">
      <c r="B23" s="182" t="s">
        <v>3563</v>
      </c>
      <c r="C23" s="242" t="s">
        <v>3678</v>
      </c>
      <c r="D23" s="878" t="s">
        <v>3560</v>
      </c>
      <c r="E23" s="882"/>
      <c r="F23" s="3"/>
      <c r="G23" s="3"/>
    </row>
    <row r="24" spans="2:9" x14ac:dyDescent="0.3">
      <c r="B24" s="813" t="s">
        <v>3603</v>
      </c>
      <c r="C24" s="814"/>
      <c r="D24" s="814"/>
      <c r="E24" s="815"/>
      <c r="F24" s="3"/>
      <c r="G24" s="3"/>
    </row>
    <row r="25" spans="2:9" ht="54" customHeight="1" thickBot="1" x14ac:dyDescent="0.35">
      <c r="B25" s="179">
        <v>6</v>
      </c>
      <c r="C25" s="178" t="s">
        <v>3500</v>
      </c>
      <c r="D25" s="878" t="s">
        <v>3565</v>
      </c>
      <c r="E25" s="879"/>
      <c r="F25" s="3"/>
      <c r="G25" s="3"/>
    </row>
    <row r="26" spans="2:9" ht="22.2" customHeight="1" x14ac:dyDescent="0.3">
      <c r="B26" s="866" t="s">
        <v>3487</v>
      </c>
      <c r="C26" s="867"/>
      <c r="D26" s="867"/>
      <c r="E26" s="868"/>
      <c r="F26" s="3"/>
      <c r="G26" s="3"/>
    </row>
    <row r="27" spans="2:9" ht="38.4" customHeight="1" x14ac:dyDescent="0.3">
      <c r="B27" s="820" t="s">
        <v>3566</v>
      </c>
      <c r="C27" s="874" t="s">
        <v>3586</v>
      </c>
      <c r="D27" s="798" t="s">
        <v>3582</v>
      </c>
      <c r="E27" s="799"/>
    </row>
    <row r="28" spans="2:9" ht="64.95" customHeight="1" thickBot="1" x14ac:dyDescent="0.35">
      <c r="B28" s="819"/>
      <c r="C28" s="875"/>
      <c r="D28" s="176" t="s">
        <v>3554</v>
      </c>
      <c r="E28" s="183" t="s">
        <v>3583</v>
      </c>
    </row>
    <row r="29" spans="2:9" ht="31.2" customHeight="1" x14ac:dyDescent="0.3">
      <c r="B29" s="866" t="s">
        <v>3491</v>
      </c>
      <c r="C29" s="867"/>
      <c r="D29" s="867"/>
      <c r="E29" s="868"/>
    </row>
    <row r="30" spans="2:9" ht="55.2" customHeight="1" x14ac:dyDescent="0.3">
      <c r="B30" s="820" t="s">
        <v>3567</v>
      </c>
      <c r="C30" s="874" t="s">
        <v>3587</v>
      </c>
      <c r="D30" s="798" t="s">
        <v>3582</v>
      </c>
      <c r="E30" s="799"/>
    </row>
    <row r="31" spans="2:9" ht="29.4" thickBot="1" x14ac:dyDescent="0.35">
      <c r="B31" s="819"/>
      <c r="C31" s="875"/>
      <c r="D31" s="176" t="s">
        <v>3554</v>
      </c>
      <c r="E31" s="183" t="s">
        <v>3583</v>
      </c>
    </row>
    <row r="32" spans="2:9" ht="55.2" customHeight="1" x14ac:dyDescent="0.3">
      <c r="B32" s="866" t="s">
        <v>3495</v>
      </c>
      <c r="C32" s="867"/>
      <c r="D32" s="867"/>
      <c r="E32" s="868"/>
    </row>
    <row r="33" spans="2:5" ht="31.2" customHeight="1" x14ac:dyDescent="0.3">
      <c r="B33" s="820" t="s">
        <v>3568</v>
      </c>
      <c r="C33" s="876" t="s">
        <v>3438</v>
      </c>
      <c r="D33" s="872" t="s">
        <v>3582</v>
      </c>
      <c r="E33" s="873"/>
    </row>
    <row r="34" spans="2:5" ht="41.4" customHeight="1" thickBot="1" x14ac:dyDescent="0.35">
      <c r="B34" s="819"/>
      <c r="C34" s="877"/>
      <c r="D34" s="176" t="s">
        <v>3554</v>
      </c>
      <c r="E34" s="183" t="s">
        <v>3583</v>
      </c>
    </row>
    <row r="35" spans="2:5" ht="14.4" customHeight="1" x14ac:dyDescent="0.3">
      <c r="B35" s="869" t="s">
        <v>3501</v>
      </c>
      <c r="C35" s="870"/>
      <c r="D35" s="870"/>
      <c r="E35" s="871"/>
    </row>
    <row r="36" spans="2:5" ht="82.2" customHeight="1" x14ac:dyDescent="0.3">
      <c r="B36" s="188"/>
      <c r="C36" s="161"/>
      <c r="D36" s="864" t="s">
        <v>3584</v>
      </c>
      <c r="E36" s="865"/>
    </row>
    <row r="37" spans="2:5" ht="27.6" customHeight="1" x14ac:dyDescent="0.3">
      <c r="B37" s="240" t="s">
        <v>3569</v>
      </c>
      <c r="C37" s="160" t="s">
        <v>3428</v>
      </c>
      <c r="D37" s="862" t="s">
        <v>3582</v>
      </c>
      <c r="E37" s="863"/>
    </row>
    <row r="38" spans="2:5" ht="28.95" customHeight="1" x14ac:dyDescent="0.3">
      <c r="B38" s="240" t="s">
        <v>3570</v>
      </c>
      <c r="C38" s="160" t="s">
        <v>3429</v>
      </c>
      <c r="D38" s="852" t="s">
        <v>3554</v>
      </c>
      <c r="E38" s="799" t="s">
        <v>3583</v>
      </c>
    </row>
    <row r="39" spans="2:5" ht="27.6" x14ac:dyDescent="0.3">
      <c r="B39" s="252" t="s">
        <v>3571</v>
      </c>
      <c r="C39" s="184" t="s">
        <v>3430</v>
      </c>
      <c r="D39" s="852"/>
      <c r="E39" s="799"/>
    </row>
    <row r="40" spans="2:5" ht="41.4" x14ac:dyDescent="0.3">
      <c r="B40" s="252" t="s">
        <v>3572</v>
      </c>
      <c r="C40" s="160" t="s">
        <v>3427</v>
      </c>
      <c r="D40" s="852"/>
      <c r="E40" s="799"/>
    </row>
    <row r="41" spans="2:5" x14ac:dyDescent="0.3">
      <c r="B41" s="252" t="s">
        <v>3573</v>
      </c>
      <c r="C41" s="160" t="s">
        <v>3426</v>
      </c>
      <c r="D41" s="852"/>
      <c r="E41" s="799"/>
    </row>
    <row r="42" spans="2:5" ht="83.4" thickBot="1" x14ac:dyDescent="0.35">
      <c r="B42" s="166" t="s">
        <v>3574</v>
      </c>
      <c r="C42" s="178" t="s">
        <v>3425</v>
      </c>
      <c r="D42" s="853"/>
      <c r="E42" s="825"/>
    </row>
    <row r="43" spans="2:5" x14ac:dyDescent="0.3">
      <c r="B43" s="856" t="s">
        <v>3506</v>
      </c>
      <c r="C43" s="857"/>
      <c r="D43" s="857"/>
      <c r="E43" s="858"/>
    </row>
    <row r="44" spans="2:5" ht="55.2" x14ac:dyDescent="0.3">
      <c r="B44" s="209" t="s">
        <v>3575</v>
      </c>
      <c r="C44" s="184" t="s">
        <v>3431</v>
      </c>
      <c r="D44" s="798" t="s">
        <v>3582</v>
      </c>
      <c r="E44" s="799"/>
    </row>
    <row r="45" spans="2:5" ht="42" thickBot="1" x14ac:dyDescent="0.35">
      <c r="B45" s="172" t="s">
        <v>3576</v>
      </c>
      <c r="C45" s="178" t="s">
        <v>3519</v>
      </c>
      <c r="D45" s="176" t="s">
        <v>3554</v>
      </c>
      <c r="E45" s="183" t="s">
        <v>3583</v>
      </c>
    </row>
    <row r="46" spans="2:5" x14ac:dyDescent="0.3">
      <c r="B46" s="859" t="s">
        <v>3498</v>
      </c>
      <c r="C46" s="860"/>
      <c r="D46" s="860"/>
      <c r="E46" s="861"/>
    </row>
    <row r="47" spans="2:5" ht="27.6" x14ac:dyDescent="0.3">
      <c r="B47" s="209" t="s">
        <v>3577</v>
      </c>
      <c r="C47" s="224" t="s">
        <v>3656</v>
      </c>
      <c r="D47" s="798" t="s">
        <v>3582</v>
      </c>
      <c r="E47" s="799"/>
    </row>
    <row r="48" spans="2:5" ht="41.4" x14ac:dyDescent="0.3">
      <c r="B48" s="209" t="s">
        <v>3592</v>
      </c>
      <c r="C48" s="160" t="s">
        <v>3588</v>
      </c>
      <c r="D48" s="852" t="s">
        <v>3554</v>
      </c>
      <c r="E48" s="799" t="s">
        <v>3583</v>
      </c>
    </row>
    <row r="49" spans="2:5" ht="41.4" x14ac:dyDescent="0.3">
      <c r="B49" s="209" t="s">
        <v>3593</v>
      </c>
      <c r="C49" s="160" t="s">
        <v>3433</v>
      </c>
      <c r="D49" s="852"/>
      <c r="E49" s="799"/>
    </row>
    <row r="50" spans="2:5" ht="41.4" x14ac:dyDescent="0.3">
      <c r="B50" s="209" t="s">
        <v>3594</v>
      </c>
      <c r="C50" s="185" t="s">
        <v>3657</v>
      </c>
      <c r="D50" s="852"/>
      <c r="E50" s="799"/>
    </row>
    <row r="51" spans="2:5" x14ac:dyDescent="0.3">
      <c r="B51" s="209" t="s">
        <v>3595</v>
      </c>
      <c r="C51" s="185" t="s">
        <v>3658</v>
      </c>
      <c r="D51" s="852"/>
      <c r="E51" s="799"/>
    </row>
    <row r="52" spans="2:5" ht="27.6" x14ac:dyDescent="0.3">
      <c r="B52" s="209" t="s">
        <v>3596</v>
      </c>
      <c r="C52" s="160" t="s">
        <v>3589</v>
      </c>
      <c r="D52" s="852"/>
      <c r="E52" s="799"/>
    </row>
    <row r="53" spans="2:5" ht="83.4" thickBot="1" x14ac:dyDescent="0.35">
      <c r="B53" s="172" t="s">
        <v>3597</v>
      </c>
      <c r="C53" s="178" t="s">
        <v>3590</v>
      </c>
      <c r="D53" s="853"/>
      <c r="E53" s="825"/>
    </row>
    <row r="54" spans="2:5" ht="22.95" customHeight="1" x14ac:dyDescent="0.3">
      <c r="B54" s="847" t="s">
        <v>3497</v>
      </c>
      <c r="C54" s="848"/>
      <c r="D54" s="848"/>
      <c r="E54" s="849"/>
    </row>
    <row r="55" spans="2:5" ht="28.95" customHeight="1" thickBot="1" x14ac:dyDescent="0.35">
      <c r="B55" s="172" t="s">
        <v>3598</v>
      </c>
      <c r="C55" s="189" t="s">
        <v>3434</v>
      </c>
      <c r="D55" s="824" t="s">
        <v>3585</v>
      </c>
      <c r="E55" s="825"/>
    </row>
    <row r="56" spans="2:5" ht="39.6" customHeight="1" x14ac:dyDescent="0.3">
      <c r="B56" s="847" t="s">
        <v>3496</v>
      </c>
      <c r="C56" s="848"/>
      <c r="D56" s="848"/>
      <c r="E56" s="849"/>
    </row>
    <row r="57" spans="2:5" ht="28.95" customHeight="1" x14ac:dyDescent="0.3">
      <c r="B57" s="850" t="s">
        <v>3599</v>
      </c>
      <c r="C57" s="816" t="s">
        <v>3435</v>
      </c>
      <c r="D57" s="854" t="s">
        <v>3582</v>
      </c>
      <c r="E57" s="855"/>
    </row>
    <row r="58" spans="2:5" ht="39" customHeight="1" thickBot="1" x14ac:dyDescent="0.35">
      <c r="B58" s="851"/>
      <c r="C58" s="817"/>
      <c r="D58" s="176" t="s">
        <v>3554</v>
      </c>
      <c r="E58" s="187" t="s">
        <v>3583</v>
      </c>
    </row>
    <row r="59" spans="2:5" ht="25.95" customHeight="1" thickBot="1" x14ac:dyDescent="0.35">
      <c r="B59" s="203" t="s">
        <v>3600</v>
      </c>
      <c r="C59" s="186" t="s">
        <v>3080</v>
      </c>
      <c r="D59" s="845" t="s">
        <v>3601</v>
      </c>
      <c r="E59" s="846"/>
    </row>
    <row r="60" spans="2:5" ht="28.2" customHeight="1" thickBot="1" x14ac:dyDescent="0.35">
      <c r="B60" s="843" t="s">
        <v>3423</v>
      </c>
      <c r="C60" s="844"/>
      <c r="D60" s="839" t="s">
        <v>3591</v>
      </c>
      <c r="E60" s="840"/>
    </row>
    <row r="61" spans="2:5" ht="28.2" customHeight="1" x14ac:dyDescent="0.3">
      <c r="B61" s="804" t="s">
        <v>3646</v>
      </c>
      <c r="C61" s="805"/>
      <c r="D61" s="805"/>
      <c r="E61" s="806"/>
    </row>
    <row r="62" spans="2:5" ht="28.2" customHeight="1" x14ac:dyDescent="0.3">
      <c r="B62" s="204">
        <v>1</v>
      </c>
      <c r="C62" s="205" t="s">
        <v>3150</v>
      </c>
      <c r="D62" s="807" t="s">
        <v>3653</v>
      </c>
      <c r="E62" s="808"/>
    </row>
    <row r="63" spans="2:5" ht="28.2" customHeight="1" x14ac:dyDescent="0.3">
      <c r="B63" s="204">
        <v>2</v>
      </c>
      <c r="C63" s="205" t="s">
        <v>3151</v>
      </c>
      <c r="D63" s="807" t="s">
        <v>3659</v>
      </c>
      <c r="E63" s="808"/>
    </row>
    <row r="64" spans="2:5" ht="28.2" customHeight="1" x14ac:dyDescent="0.3">
      <c r="B64" s="204">
        <v>3</v>
      </c>
      <c r="C64" s="206" t="s">
        <v>3153</v>
      </c>
      <c r="D64" s="807" t="s">
        <v>3660</v>
      </c>
      <c r="E64" s="808"/>
    </row>
    <row r="65" spans="2:5" ht="28.2" customHeight="1" x14ac:dyDescent="0.3">
      <c r="B65" s="204">
        <v>4</v>
      </c>
      <c r="C65" s="205" t="s">
        <v>3152</v>
      </c>
      <c r="D65" s="809" t="s">
        <v>3654</v>
      </c>
      <c r="E65" s="810"/>
    </row>
    <row r="66" spans="2:5" ht="28.2" customHeight="1" x14ac:dyDescent="0.3">
      <c r="B66" s="204">
        <v>5</v>
      </c>
      <c r="C66" s="205" t="s">
        <v>3649</v>
      </c>
      <c r="D66" s="807" t="s">
        <v>3653</v>
      </c>
      <c r="E66" s="808"/>
    </row>
    <row r="67" spans="2:5" ht="28.2" customHeight="1" x14ac:dyDescent="0.3">
      <c r="B67" s="207">
        <v>6</v>
      </c>
      <c r="C67" s="205" t="s">
        <v>3650</v>
      </c>
      <c r="D67" s="807" t="s">
        <v>3653</v>
      </c>
      <c r="E67" s="808"/>
    </row>
    <row r="68" spans="2:5" ht="15" thickBot="1" x14ac:dyDescent="0.35">
      <c r="B68" s="826" t="s">
        <v>3605</v>
      </c>
      <c r="C68" s="827"/>
      <c r="D68" s="827"/>
      <c r="E68" s="828"/>
    </row>
    <row r="69" spans="2:5" x14ac:dyDescent="0.3">
      <c r="B69" s="813" t="s">
        <v>3524</v>
      </c>
      <c r="C69" s="814"/>
      <c r="D69" s="814"/>
      <c r="E69" s="815"/>
    </row>
    <row r="70" spans="2:5" x14ac:dyDescent="0.3">
      <c r="B70" s="209">
        <v>1</v>
      </c>
      <c r="C70" s="206" t="s">
        <v>3527</v>
      </c>
      <c r="D70" s="829" t="s">
        <v>3626</v>
      </c>
      <c r="E70" s="830"/>
    </row>
    <row r="71" spans="2:5" ht="37.200000000000003" customHeight="1" x14ac:dyDescent="0.3">
      <c r="B71" s="833">
        <v>2</v>
      </c>
      <c r="C71" s="831" t="s">
        <v>3627</v>
      </c>
      <c r="D71" s="811" t="s">
        <v>3630</v>
      </c>
      <c r="E71" s="812"/>
    </row>
    <row r="72" spans="2:5" ht="28.8" x14ac:dyDescent="0.3">
      <c r="B72" s="834"/>
      <c r="C72" s="832"/>
      <c r="D72" s="222" t="s">
        <v>3628</v>
      </c>
      <c r="E72" s="220" t="s">
        <v>3629</v>
      </c>
    </row>
    <row r="73" spans="2:5" ht="36.6" customHeight="1" x14ac:dyDescent="0.3">
      <c r="B73" s="209">
        <v>3</v>
      </c>
      <c r="C73" s="208" t="s">
        <v>3528</v>
      </c>
      <c r="D73" s="835" t="s">
        <v>3661</v>
      </c>
      <c r="E73" s="836"/>
    </row>
    <row r="74" spans="2:5" ht="19.95" customHeight="1" x14ac:dyDescent="0.3">
      <c r="B74" s="209">
        <v>4</v>
      </c>
      <c r="C74" s="208" t="s">
        <v>3477</v>
      </c>
      <c r="D74" s="835" t="s">
        <v>3631</v>
      </c>
      <c r="E74" s="836"/>
    </row>
    <row r="75" spans="2:5" x14ac:dyDescent="0.3">
      <c r="B75" s="818">
        <v>5</v>
      </c>
      <c r="C75" s="816" t="s">
        <v>3634</v>
      </c>
      <c r="D75" s="837" t="s">
        <v>3635</v>
      </c>
      <c r="E75" s="838"/>
    </row>
    <row r="76" spans="2:5" ht="29.4" thickBot="1" x14ac:dyDescent="0.35">
      <c r="B76" s="819"/>
      <c r="C76" s="817"/>
      <c r="D76" s="223" t="s">
        <v>3628</v>
      </c>
      <c r="E76" s="221" t="s">
        <v>3633</v>
      </c>
    </row>
    <row r="77" spans="2:5" x14ac:dyDescent="0.3">
      <c r="B77" s="813" t="s">
        <v>3662</v>
      </c>
      <c r="C77" s="814"/>
      <c r="D77" s="814"/>
      <c r="E77" s="815"/>
    </row>
    <row r="78" spans="2:5" x14ac:dyDescent="0.3">
      <c r="B78" s="820">
        <v>6</v>
      </c>
      <c r="C78" s="796" t="s">
        <v>3485</v>
      </c>
      <c r="D78" s="822" t="s">
        <v>3636</v>
      </c>
      <c r="E78" s="823"/>
    </row>
    <row r="79" spans="2:5" ht="14.4" customHeight="1" x14ac:dyDescent="0.3">
      <c r="B79" s="821"/>
      <c r="C79" s="797"/>
      <c r="D79" s="211" t="s">
        <v>3628</v>
      </c>
      <c r="E79" s="212" t="s">
        <v>3637</v>
      </c>
    </row>
    <row r="80" spans="2:5" ht="33" customHeight="1" x14ac:dyDescent="0.3">
      <c r="B80" s="209">
        <v>7</v>
      </c>
      <c r="C80" s="208" t="s">
        <v>4</v>
      </c>
      <c r="D80" s="800" t="s">
        <v>3606</v>
      </c>
      <c r="E80" s="801"/>
    </row>
    <row r="81" spans="2:5" x14ac:dyDescent="0.3">
      <c r="B81" s="209">
        <v>8</v>
      </c>
      <c r="C81" s="208" t="s">
        <v>3445</v>
      </c>
      <c r="D81" s="800" t="s">
        <v>3638</v>
      </c>
      <c r="E81" s="801"/>
    </row>
    <row r="82" spans="2:5" x14ac:dyDescent="0.3">
      <c r="B82" s="209">
        <v>9</v>
      </c>
      <c r="C82" s="208" t="s">
        <v>3607</v>
      </c>
      <c r="D82" s="800" t="s">
        <v>3639</v>
      </c>
      <c r="E82" s="801"/>
    </row>
    <row r="83" spans="2:5" ht="34.950000000000003" customHeight="1" x14ac:dyDescent="0.3">
      <c r="B83" s="209">
        <v>10</v>
      </c>
      <c r="C83" s="208" t="s">
        <v>5</v>
      </c>
      <c r="D83" s="800" t="s">
        <v>3640</v>
      </c>
      <c r="E83" s="801"/>
    </row>
    <row r="84" spans="2:5" x14ac:dyDescent="0.3">
      <c r="B84" s="209">
        <v>11</v>
      </c>
      <c r="C84" s="208" t="s">
        <v>3608</v>
      </c>
      <c r="D84" s="800" t="s">
        <v>3641</v>
      </c>
      <c r="E84" s="801"/>
    </row>
    <row r="85" spans="2:5" ht="15" thickBot="1" x14ac:dyDescent="0.35">
      <c r="B85" s="210">
        <v>12</v>
      </c>
      <c r="C85" s="190" t="s">
        <v>3444</v>
      </c>
      <c r="D85" s="824" t="s">
        <v>3642</v>
      </c>
      <c r="E85" s="825"/>
    </row>
    <row r="86" spans="2:5" x14ac:dyDescent="0.3">
      <c r="B86" s="813" t="s">
        <v>3663</v>
      </c>
      <c r="C86" s="814"/>
      <c r="D86" s="814"/>
      <c r="E86" s="815"/>
    </row>
    <row r="87" spans="2:5" ht="37.950000000000003" customHeight="1" x14ac:dyDescent="0.3">
      <c r="B87" s="217">
        <v>13</v>
      </c>
      <c r="C87" s="796" t="s">
        <v>3485</v>
      </c>
      <c r="D87" s="798" t="s">
        <v>3636</v>
      </c>
      <c r="E87" s="799"/>
    </row>
    <row r="88" spans="2:5" ht="24" customHeight="1" x14ac:dyDescent="0.3">
      <c r="B88" s="218"/>
      <c r="C88" s="797"/>
      <c r="D88" s="219" t="s">
        <v>3628</v>
      </c>
      <c r="E88" s="197" t="s">
        <v>3637</v>
      </c>
    </row>
    <row r="89" spans="2:5" ht="24" customHeight="1" x14ac:dyDescent="0.3">
      <c r="B89" s="214">
        <v>14</v>
      </c>
      <c r="C89" s="192" t="s">
        <v>3443</v>
      </c>
      <c r="D89" s="822" t="s">
        <v>3643</v>
      </c>
      <c r="E89" s="823"/>
    </row>
    <row r="90" spans="2:5" ht="24" customHeight="1" thickBot="1" x14ac:dyDescent="0.35">
      <c r="B90" s="210">
        <v>15</v>
      </c>
      <c r="C90" s="190" t="s">
        <v>3444</v>
      </c>
      <c r="D90" s="824" t="s">
        <v>3644</v>
      </c>
      <c r="E90" s="825"/>
    </row>
    <row r="91" spans="2:5" ht="24" customHeight="1" x14ac:dyDescent="0.3">
      <c r="B91" s="813" t="s">
        <v>3664</v>
      </c>
      <c r="C91" s="814"/>
      <c r="D91" s="814"/>
      <c r="E91" s="815"/>
    </row>
    <row r="92" spans="2:5" ht="24" customHeight="1" x14ac:dyDescent="0.3">
      <c r="B92" s="794">
        <v>16</v>
      </c>
      <c r="C92" s="796" t="s">
        <v>3485</v>
      </c>
      <c r="D92" s="798" t="s">
        <v>3636</v>
      </c>
      <c r="E92" s="799"/>
    </row>
    <row r="93" spans="2:5" ht="24" customHeight="1" x14ac:dyDescent="0.3">
      <c r="B93" s="795"/>
      <c r="C93" s="797"/>
      <c r="D93" s="213" t="s">
        <v>3628</v>
      </c>
      <c r="E93" s="212" t="s">
        <v>3637</v>
      </c>
    </row>
    <row r="94" spans="2:5" ht="24" customHeight="1" x14ac:dyDescent="0.3">
      <c r="B94" s="214">
        <v>17</v>
      </c>
      <c r="C94" s="208" t="s">
        <v>3443</v>
      </c>
      <c r="D94" s="800" t="s">
        <v>3643</v>
      </c>
      <c r="E94" s="801"/>
    </row>
    <row r="95" spans="2:5" ht="24" customHeight="1" thickBot="1" x14ac:dyDescent="0.35">
      <c r="B95" s="215">
        <v>18</v>
      </c>
      <c r="C95" s="216" t="s">
        <v>3444</v>
      </c>
      <c r="D95" s="802" t="s">
        <v>3644</v>
      </c>
      <c r="E95" s="803"/>
    </row>
  </sheetData>
  <sheetProtection algorithmName="SHA-512" hashValue="ns/VrY66CBSuUAwePvCtZrXCAKpjlOovNv0HhCk0GIZ1+qiwRSSJ2Atxl+Nzso2CQjIPl23+NCvGqyrLYklwLA==" saltValue="sEFcvN67vGltDS8I5BVX0A==" spinCount="100000" sheet="1" objects="1" scenarios="1"/>
  <mergeCells count="101">
    <mergeCell ref="D10:E10"/>
    <mergeCell ref="D13:E13"/>
    <mergeCell ref="D11:E11"/>
    <mergeCell ref="D14:E14"/>
    <mergeCell ref="C14:C15"/>
    <mergeCell ref="C1:E1"/>
    <mergeCell ref="B2:C2"/>
    <mergeCell ref="B3:E3"/>
    <mergeCell ref="B4:E4"/>
    <mergeCell ref="B12:E12"/>
    <mergeCell ref="B13:C13"/>
    <mergeCell ref="D5:E5"/>
    <mergeCell ref="D6:E6"/>
    <mergeCell ref="D7:E7"/>
    <mergeCell ref="D8:E8"/>
    <mergeCell ref="D9:E9"/>
    <mergeCell ref="D25:E25"/>
    <mergeCell ref="D27:E27"/>
    <mergeCell ref="D21:E21"/>
    <mergeCell ref="D22:E22"/>
    <mergeCell ref="D23:E23"/>
    <mergeCell ref="B20:E20"/>
    <mergeCell ref="B24:E24"/>
    <mergeCell ref="B14:B15"/>
    <mergeCell ref="D16:E16"/>
    <mergeCell ref="C16:C17"/>
    <mergeCell ref="D18:E18"/>
    <mergeCell ref="C18:C19"/>
    <mergeCell ref="B16:B17"/>
    <mergeCell ref="B18:B19"/>
    <mergeCell ref="D47:E47"/>
    <mergeCell ref="B26:E26"/>
    <mergeCell ref="B29:E29"/>
    <mergeCell ref="B32:E32"/>
    <mergeCell ref="B35:E35"/>
    <mergeCell ref="D30:E30"/>
    <mergeCell ref="D33:E33"/>
    <mergeCell ref="C27:C28"/>
    <mergeCell ref="C30:C31"/>
    <mergeCell ref="B30:B31"/>
    <mergeCell ref="C33:C34"/>
    <mergeCell ref="B33:B34"/>
    <mergeCell ref="B86:E86"/>
    <mergeCell ref="B77:E77"/>
    <mergeCell ref="D78:E78"/>
    <mergeCell ref="D80:E80"/>
    <mergeCell ref="D60:E60"/>
    <mergeCell ref="C57:C58"/>
    <mergeCell ref="D2:E2"/>
    <mergeCell ref="B27:B28"/>
    <mergeCell ref="B60:C60"/>
    <mergeCell ref="D59:E59"/>
    <mergeCell ref="B56:E56"/>
    <mergeCell ref="B54:E54"/>
    <mergeCell ref="B57:B58"/>
    <mergeCell ref="E48:E53"/>
    <mergeCell ref="D48:D53"/>
    <mergeCell ref="D55:E55"/>
    <mergeCell ref="D57:E57"/>
    <mergeCell ref="B43:E43"/>
    <mergeCell ref="B46:E46"/>
    <mergeCell ref="D37:E37"/>
    <mergeCell ref="D36:E36"/>
    <mergeCell ref="E38:E42"/>
    <mergeCell ref="D38:D42"/>
    <mergeCell ref="D44:E44"/>
    <mergeCell ref="D84:E84"/>
    <mergeCell ref="D85:E85"/>
    <mergeCell ref="B68:E68"/>
    <mergeCell ref="B69:E69"/>
    <mergeCell ref="D70:E70"/>
    <mergeCell ref="D81:E81"/>
    <mergeCell ref="C71:C72"/>
    <mergeCell ref="B71:B72"/>
    <mergeCell ref="D73:E73"/>
    <mergeCell ref="D74:E74"/>
    <mergeCell ref="D75:E75"/>
    <mergeCell ref="B92:B93"/>
    <mergeCell ref="C92:C93"/>
    <mergeCell ref="D92:E92"/>
    <mergeCell ref="D94:E94"/>
    <mergeCell ref="D95:E95"/>
    <mergeCell ref="B61:E61"/>
    <mergeCell ref="D62:E62"/>
    <mergeCell ref="D63:E63"/>
    <mergeCell ref="D64:E64"/>
    <mergeCell ref="D66:E66"/>
    <mergeCell ref="D65:E65"/>
    <mergeCell ref="D67:E67"/>
    <mergeCell ref="D71:E71"/>
    <mergeCell ref="C78:C79"/>
    <mergeCell ref="C87:C88"/>
    <mergeCell ref="B91:E91"/>
    <mergeCell ref="C75:C76"/>
    <mergeCell ref="B75:B76"/>
    <mergeCell ref="B78:B79"/>
    <mergeCell ref="D87:E87"/>
    <mergeCell ref="D89:E89"/>
    <mergeCell ref="D90:E90"/>
    <mergeCell ref="D82:E82"/>
    <mergeCell ref="D83:E83"/>
  </mergeCells>
  <phoneticPr fontId="22" type="noConversion"/>
  <pageMargins left="0.7" right="0.7" top="0.75" bottom="0.75" header="0.3" footer="0.3"/>
  <pageSetup scale="7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24417-BE94-4EE3-8ED5-D30C6593AC03}">
  <sheetPr codeName="Sheet4"/>
  <dimension ref="A1:BF255"/>
  <sheetViews>
    <sheetView workbookViewId="0"/>
  </sheetViews>
  <sheetFormatPr defaultRowHeight="14.4" x14ac:dyDescent="0.3"/>
  <cols>
    <col min="1" max="1" width="1.44140625" bestFit="1" customWidth="1"/>
    <col min="2" max="2" width="16.88671875" bestFit="1" customWidth="1"/>
    <col min="3" max="3" width="13.88671875" bestFit="1" customWidth="1"/>
    <col min="4" max="4" width="14.44140625" bestFit="1" customWidth="1"/>
    <col min="5" max="5" width="18.109375" bestFit="1" customWidth="1"/>
    <col min="6" max="6" width="18.88671875" bestFit="1" customWidth="1"/>
    <col min="7" max="7" width="15.88671875" bestFit="1" customWidth="1"/>
    <col min="8" max="8" width="16.44140625" bestFit="1" customWidth="1"/>
    <col min="9" max="9" width="15.109375" bestFit="1" customWidth="1"/>
    <col min="10" max="10" width="22.5546875" bestFit="1" customWidth="1"/>
    <col min="11" max="11" width="17.88671875" bestFit="1" customWidth="1"/>
    <col min="12" max="12" width="18.5546875" bestFit="1" customWidth="1"/>
    <col min="13" max="13" width="10.5546875" bestFit="1" customWidth="1"/>
    <col min="14" max="14" width="13.44140625" bestFit="1" customWidth="1"/>
    <col min="15" max="15" width="28.88671875" bestFit="1" customWidth="1"/>
    <col min="16" max="16" width="16.88671875" bestFit="1" customWidth="1"/>
    <col min="17" max="17" width="17.109375" bestFit="1" customWidth="1"/>
    <col min="18" max="18" width="23.109375" bestFit="1" customWidth="1"/>
    <col min="19" max="19" width="17.88671875" bestFit="1" customWidth="1"/>
    <col min="20" max="20" width="16.88671875" bestFit="1" customWidth="1"/>
    <col min="21" max="21" width="22.109375" bestFit="1" customWidth="1"/>
    <col min="22" max="22" width="17.109375" bestFit="1" customWidth="1"/>
    <col min="23" max="23" width="18.88671875" bestFit="1" customWidth="1"/>
    <col min="24" max="24" width="17.109375" bestFit="1" customWidth="1"/>
    <col min="25" max="25" width="18.5546875" bestFit="1" customWidth="1"/>
    <col min="26" max="26" width="21.5546875" bestFit="1" customWidth="1"/>
    <col min="27" max="27" width="18.5546875" bestFit="1" customWidth="1"/>
    <col min="28" max="29" width="18.88671875" bestFit="1" customWidth="1"/>
    <col min="30" max="30" width="22.44140625" bestFit="1" customWidth="1"/>
    <col min="31" max="31" width="18.5546875" bestFit="1" customWidth="1"/>
    <col min="32" max="32" width="18.44140625" bestFit="1" customWidth="1"/>
    <col min="33" max="33" width="38.88671875" bestFit="1" customWidth="1"/>
    <col min="34" max="34" width="15.109375" bestFit="1" customWidth="1"/>
    <col min="35" max="35" width="20.88671875" bestFit="1" customWidth="1"/>
    <col min="36" max="36" width="17.109375" bestFit="1" customWidth="1"/>
    <col min="37" max="37" width="17.88671875" bestFit="1" customWidth="1"/>
    <col min="38" max="38" width="16.88671875" bestFit="1" customWidth="1"/>
    <col min="39" max="39" width="17.88671875" bestFit="1" customWidth="1"/>
    <col min="40" max="40" width="15.88671875" bestFit="1" customWidth="1"/>
    <col min="41" max="41" width="20" bestFit="1" customWidth="1"/>
    <col min="42" max="42" width="15.88671875" bestFit="1" customWidth="1"/>
    <col min="43" max="43" width="17.109375" bestFit="1" customWidth="1"/>
    <col min="44" max="44" width="17" bestFit="1" customWidth="1"/>
    <col min="45" max="45" width="16.88671875" bestFit="1" customWidth="1"/>
    <col min="46" max="46" width="17.88671875" bestFit="1" customWidth="1"/>
    <col min="47" max="48" width="15.88671875" bestFit="1" customWidth="1"/>
    <col min="49" max="49" width="43.5546875" bestFit="1" customWidth="1"/>
    <col min="50" max="50" width="25.5546875" bestFit="1" customWidth="1"/>
    <col min="51" max="51" width="25.44140625" bestFit="1" customWidth="1"/>
    <col min="52" max="52" width="21.44140625" bestFit="1" customWidth="1"/>
    <col min="53" max="53" width="17" bestFit="1" customWidth="1"/>
    <col min="54" max="54" width="15.88671875" bestFit="1" customWidth="1"/>
    <col min="55" max="55" width="19.88671875" bestFit="1" customWidth="1"/>
    <col min="56" max="56" width="31.44140625" bestFit="1" customWidth="1"/>
    <col min="57" max="57" width="26.44140625" bestFit="1" customWidth="1"/>
    <col min="58" max="58" width="16.44140625" bestFit="1" customWidth="1"/>
  </cols>
  <sheetData>
    <row r="1" spans="1:58" x14ac:dyDescent="0.3">
      <c r="A1" t="s">
        <v>10</v>
      </c>
      <c r="B1" t="s">
        <v>11</v>
      </c>
      <c r="C1" t="s">
        <v>12</v>
      </c>
      <c r="D1" t="s">
        <v>13</v>
      </c>
      <c r="E1" t="s">
        <v>14</v>
      </c>
      <c r="F1" t="s">
        <v>15</v>
      </c>
      <c r="G1" t="s">
        <v>16</v>
      </c>
      <c r="H1" t="s">
        <v>17</v>
      </c>
      <c r="I1" t="s">
        <v>18</v>
      </c>
      <c r="J1" t="s">
        <v>19</v>
      </c>
      <c r="K1" t="s">
        <v>20</v>
      </c>
      <c r="L1" t="s">
        <v>21</v>
      </c>
      <c r="M1" t="s">
        <v>22</v>
      </c>
      <c r="N1" t="s">
        <v>23</v>
      </c>
      <c r="O1" t="s">
        <v>24</v>
      </c>
      <c r="P1" t="s">
        <v>25</v>
      </c>
      <c r="Q1" t="s">
        <v>26</v>
      </c>
      <c r="R1" t="s">
        <v>27</v>
      </c>
      <c r="S1" t="s">
        <v>28</v>
      </c>
      <c r="T1" t="s">
        <v>29</v>
      </c>
      <c r="U1" t="s">
        <v>30</v>
      </c>
      <c r="V1" t="s">
        <v>31</v>
      </c>
      <c r="W1" t="s">
        <v>32</v>
      </c>
      <c r="X1" t="s">
        <v>33</v>
      </c>
      <c r="Y1" t="s">
        <v>34</v>
      </c>
      <c r="Z1" t="s">
        <v>35</v>
      </c>
      <c r="AA1" t="s">
        <v>36</v>
      </c>
      <c r="AB1" t="s">
        <v>37</v>
      </c>
      <c r="AC1" t="s">
        <v>38</v>
      </c>
      <c r="AD1" t="s">
        <v>39</v>
      </c>
      <c r="AE1" t="s">
        <v>40</v>
      </c>
      <c r="AF1" t="s">
        <v>41</v>
      </c>
      <c r="AG1" t="s">
        <v>42</v>
      </c>
      <c r="AH1" t="s">
        <v>43</v>
      </c>
      <c r="AI1" t="s">
        <v>44</v>
      </c>
      <c r="AJ1" t="s">
        <v>45</v>
      </c>
      <c r="AK1" t="s">
        <v>46</v>
      </c>
      <c r="AL1" t="s">
        <v>47</v>
      </c>
      <c r="AM1" t="s">
        <v>48</v>
      </c>
      <c r="AN1" t="s">
        <v>49</v>
      </c>
      <c r="AO1" t="s">
        <v>50</v>
      </c>
      <c r="AP1" t="s">
        <v>51</v>
      </c>
      <c r="AQ1" t="s">
        <v>52</v>
      </c>
      <c r="AR1" t="s">
        <v>53</v>
      </c>
      <c r="AS1" t="s">
        <v>54</v>
      </c>
      <c r="AT1" t="s">
        <v>55</v>
      </c>
      <c r="AU1" t="s">
        <v>56</v>
      </c>
      <c r="AV1" t="s">
        <v>57</v>
      </c>
      <c r="AW1" t="s">
        <v>58</v>
      </c>
      <c r="AX1" t="s">
        <v>59</v>
      </c>
      <c r="AY1" t="s">
        <v>60</v>
      </c>
      <c r="AZ1" t="s">
        <v>61</v>
      </c>
      <c r="BA1" t="s">
        <v>62</v>
      </c>
      <c r="BB1" t="s">
        <v>63</v>
      </c>
      <c r="BC1" t="s">
        <v>64</v>
      </c>
      <c r="BD1" t="s">
        <v>65</v>
      </c>
      <c r="BE1" t="s">
        <v>66</v>
      </c>
      <c r="BF1" t="s">
        <v>67</v>
      </c>
    </row>
    <row r="2" spans="1:58" x14ac:dyDescent="0.3">
      <c r="B2" t="s">
        <v>68</v>
      </c>
      <c r="C2" t="s">
        <v>69</v>
      </c>
      <c r="D2" t="s">
        <v>70</v>
      </c>
      <c r="E2" t="s">
        <v>71</v>
      </c>
      <c r="F2" t="s">
        <v>72</v>
      </c>
      <c r="G2" t="s">
        <v>73</v>
      </c>
      <c r="H2" t="s">
        <v>74</v>
      </c>
      <c r="I2" t="s">
        <v>75</v>
      </c>
      <c r="J2" t="s">
        <v>76</v>
      </c>
      <c r="K2" t="s">
        <v>77</v>
      </c>
      <c r="L2" t="s">
        <v>78</v>
      </c>
      <c r="M2" t="s">
        <v>79</v>
      </c>
      <c r="N2" t="s">
        <v>80</v>
      </c>
      <c r="O2" t="s">
        <v>81</v>
      </c>
      <c r="P2" t="s">
        <v>73</v>
      </c>
      <c r="Q2" t="s">
        <v>73</v>
      </c>
      <c r="R2" t="s">
        <v>82</v>
      </c>
      <c r="S2" t="s">
        <v>83</v>
      </c>
      <c r="T2" t="s">
        <v>82</v>
      </c>
      <c r="U2" t="s">
        <v>84</v>
      </c>
      <c r="V2" t="s">
        <v>85</v>
      </c>
      <c r="W2" t="s">
        <v>86</v>
      </c>
      <c r="X2" t="s">
        <v>87</v>
      </c>
      <c r="Y2" t="s">
        <v>88</v>
      </c>
      <c r="Z2" t="s">
        <v>89</v>
      </c>
      <c r="AA2" t="s">
        <v>73</v>
      </c>
      <c r="AB2" t="s">
        <v>82</v>
      </c>
      <c r="AC2" t="s">
        <v>90</v>
      </c>
      <c r="AD2" t="s">
        <v>73</v>
      </c>
      <c r="AE2" t="s">
        <v>91</v>
      </c>
      <c r="AF2" t="s">
        <v>92</v>
      </c>
      <c r="AG2" t="s">
        <v>93</v>
      </c>
      <c r="AH2" t="s">
        <v>94</v>
      </c>
      <c r="AI2" t="s">
        <v>95</v>
      </c>
      <c r="AJ2" t="s">
        <v>96</v>
      </c>
      <c r="AK2" t="s">
        <v>73</v>
      </c>
      <c r="AL2" t="s">
        <v>73</v>
      </c>
      <c r="AM2" t="s">
        <v>82</v>
      </c>
      <c r="AN2" t="s">
        <v>97</v>
      </c>
      <c r="AO2" t="s">
        <v>73</v>
      </c>
      <c r="AP2" t="s">
        <v>98</v>
      </c>
      <c r="AQ2" t="s">
        <v>99</v>
      </c>
      <c r="AR2" t="s">
        <v>100</v>
      </c>
      <c r="AS2" t="s">
        <v>101</v>
      </c>
      <c r="AT2" t="s">
        <v>101</v>
      </c>
      <c r="AU2" t="s">
        <v>102</v>
      </c>
      <c r="AV2" t="s">
        <v>103</v>
      </c>
      <c r="AW2" t="s">
        <v>104</v>
      </c>
      <c r="AX2" t="s">
        <v>105</v>
      </c>
      <c r="AY2" t="s">
        <v>73</v>
      </c>
      <c r="AZ2" t="s">
        <v>106</v>
      </c>
      <c r="BA2" t="s">
        <v>73</v>
      </c>
      <c r="BB2" t="s">
        <v>95</v>
      </c>
      <c r="BC2" t="s">
        <v>107</v>
      </c>
      <c r="BD2" t="s">
        <v>108</v>
      </c>
      <c r="BE2" t="s">
        <v>109</v>
      </c>
      <c r="BF2" t="s">
        <v>110</v>
      </c>
    </row>
    <row r="3" spans="1:58" x14ac:dyDescent="0.3">
      <c r="B3" t="s">
        <v>111</v>
      </c>
      <c r="C3" t="s">
        <v>112</v>
      </c>
      <c r="D3" t="s">
        <v>113</v>
      </c>
      <c r="E3" t="s">
        <v>114</v>
      </c>
      <c r="F3" t="s">
        <v>115</v>
      </c>
      <c r="G3" t="s">
        <v>116</v>
      </c>
      <c r="H3" t="s">
        <v>117</v>
      </c>
      <c r="I3" t="s">
        <v>118</v>
      </c>
      <c r="K3" t="s">
        <v>119</v>
      </c>
      <c r="L3" t="s">
        <v>120</v>
      </c>
      <c r="N3" t="s">
        <v>121</v>
      </c>
      <c r="O3" t="s">
        <v>122</v>
      </c>
      <c r="P3" t="s">
        <v>123</v>
      </c>
      <c r="Q3" t="s">
        <v>124</v>
      </c>
      <c r="R3" t="s">
        <v>122</v>
      </c>
      <c r="S3" t="s">
        <v>125</v>
      </c>
      <c r="T3" t="s">
        <v>124</v>
      </c>
      <c r="U3" t="s">
        <v>124</v>
      </c>
      <c r="V3" t="s">
        <v>126</v>
      </c>
      <c r="W3" t="s">
        <v>127</v>
      </c>
      <c r="X3" t="s">
        <v>128</v>
      </c>
      <c r="Y3" t="s">
        <v>129</v>
      </c>
      <c r="Z3" t="s">
        <v>130</v>
      </c>
      <c r="AA3" t="s">
        <v>131</v>
      </c>
      <c r="AB3" t="s">
        <v>132</v>
      </c>
      <c r="AC3" t="s">
        <v>133</v>
      </c>
      <c r="AD3" t="s">
        <v>134</v>
      </c>
      <c r="AE3" t="s">
        <v>135</v>
      </c>
      <c r="AF3" t="s">
        <v>136</v>
      </c>
      <c r="AG3" t="s">
        <v>137</v>
      </c>
      <c r="AH3" t="s">
        <v>138</v>
      </c>
      <c r="AI3" t="s">
        <v>139</v>
      </c>
      <c r="AJ3" t="s">
        <v>123</v>
      </c>
      <c r="AK3" t="s">
        <v>140</v>
      </c>
      <c r="AL3" t="s">
        <v>124</v>
      </c>
      <c r="AM3" t="s">
        <v>141</v>
      </c>
      <c r="AN3" t="s">
        <v>142</v>
      </c>
      <c r="AO3" t="s">
        <v>143</v>
      </c>
      <c r="AP3" t="s">
        <v>144</v>
      </c>
      <c r="AQ3" t="s">
        <v>145</v>
      </c>
      <c r="AR3" t="s">
        <v>146</v>
      </c>
      <c r="AS3" t="s">
        <v>147</v>
      </c>
      <c r="AT3" t="s">
        <v>148</v>
      </c>
      <c r="AU3" t="s">
        <v>149</v>
      </c>
      <c r="AV3" t="s">
        <v>150</v>
      </c>
      <c r="AW3" t="s">
        <v>151</v>
      </c>
      <c r="AX3" t="s">
        <v>152</v>
      </c>
      <c r="AY3" t="s">
        <v>153</v>
      </c>
      <c r="AZ3" t="s">
        <v>154</v>
      </c>
      <c r="BA3" t="s">
        <v>155</v>
      </c>
      <c r="BB3" t="s">
        <v>133</v>
      </c>
      <c r="BE3" t="s">
        <v>156</v>
      </c>
      <c r="BF3" t="s">
        <v>157</v>
      </c>
    </row>
    <row r="4" spans="1:58" x14ac:dyDescent="0.3">
      <c r="B4" t="s">
        <v>158</v>
      </c>
      <c r="C4" t="s">
        <v>159</v>
      </c>
      <c r="D4" t="s">
        <v>160</v>
      </c>
      <c r="E4" t="s">
        <v>161</v>
      </c>
      <c r="F4" t="s">
        <v>162</v>
      </c>
      <c r="G4" t="s">
        <v>163</v>
      </c>
      <c r="H4" t="s">
        <v>164</v>
      </c>
      <c r="I4" t="s">
        <v>165</v>
      </c>
      <c r="K4" t="s">
        <v>166</v>
      </c>
      <c r="L4" t="s">
        <v>167</v>
      </c>
      <c r="N4" t="s">
        <v>168</v>
      </c>
      <c r="O4" t="s">
        <v>169</v>
      </c>
      <c r="P4" t="s">
        <v>170</v>
      </c>
      <c r="Q4" t="s">
        <v>171</v>
      </c>
      <c r="R4" t="s">
        <v>172</v>
      </c>
      <c r="S4" t="s">
        <v>173</v>
      </c>
      <c r="T4" t="s">
        <v>174</v>
      </c>
      <c r="U4" t="s">
        <v>175</v>
      </c>
      <c r="V4" t="s">
        <v>176</v>
      </c>
      <c r="W4" t="s">
        <v>177</v>
      </c>
      <c r="X4" t="s">
        <v>178</v>
      </c>
      <c r="Y4" t="s">
        <v>179</v>
      </c>
      <c r="Z4" t="s">
        <v>180</v>
      </c>
      <c r="AA4" t="s">
        <v>181</v>
      </c>
      <c r="AB4" t="s">
        <v>173</v>
      </c>
      <c r="AC4" t="s">
        <v>182</v>
      </c>
      <c r="AD4" t="s">
        <v>183</v>
      </c>
      <c r="AE4" t="s">
        <v>184</v>
      </c>
      <c r="AF4" t="s">
        <v>185</v>
      </c>
      <c r="AG4" t="s">
        <v>186</v>
      </c>
      <c r="AH4" t="s">
        <v>187</v>
      </c>
      <c r="AI4" t="s">
        <v>188</v>
      </c>
      <c r="AJ4" t="s">
        <v>189</v>
      </c>
      <c r="AK4" t="s">
        <v>190</v>
      </c>
      <c r="AL4" t="s">
        <v>191</v>
      </c>
      <c r="AM4" t="s">
        <v>192</v>
      </c>
      <c r="AN4" t="s">
        <v>193</v>
      </c>
      <c r="AO4" t="s">
        <v>194</v>
      </c>
      <c r="AP4" t="s">
        <v>195</v>
      </c>
      <c r="AQ4" t="s">
        <v>196</v>
      </c>
      <c r="AR4" t="s">
        <v>197</v>
      </c>
      <c r="AS4" t="s">
        <v>198</v>
      </c>
      <c r="AT4" t="s">
        <v>199</v>
      </c>
      <c r="AU4" t="s">
        <v>200</v>
      </c>
      <c r="AV4" t="s">
        <v>201</v>
      </c>
      <c r="AW4" t="s">
        <v>202</v>
      </c>
      <c r="AX4" t="s">
        <v>203</v>
      </c>
      <c r="AY4" t="s">
        <v>198</v>
      </c>
      <c r="AZ4" t="s">
        <v>204</v>
      </c>
      <c r="BA4" t="s">
        <v>205</v>
      </c>
      <c r="BB4" t="s">
        <v>206</v>
      </c>
      <c r="BE4" t="s">
        <v>207</v>
      </c>
      <c r="BF4" t="s">
        <v>208</v>
      </c>
    </row>
    <row r="5" spans="1:58" x14ac:dyDescent="0.3">
      <c r="B5" t="s">
        <v>209</v>
      </c>
      <c r="C5" t="s">
        <v>210</v>
      </c>
      <c r="D5" t="s">
        <v>211</v>
      </c>
      <c r="E5" t="s">
        <v>212</v>
      </c>
      <c r="F5" t="s">
        <v>213</v>
      </c>
      <c r="G5" t="s">
        <v>214</v>
      </c>
      <c r="H5" t="s">
        <v>215</v>
      </c>
      <c r="K5" t="s">
        <v>216</v>
      </c>
      <c r="L5" t="s">
        <v>217</v>
      </c>
      <c r="N5" t="s">
        <v>218</v>
      </c>
      <c r="O5" t="s">
        <v>219</v>
      </c>
      <c r="P5" t="s">
        <v>220</v>
      </c>
      <c r="Q5" t="s">
        <v>212</v>
      </c>
      <c r="R5" t="s">
        <v>221</v>
      </c>
      <c r="S5" t="s">
        <v>222</v>
      </c>
      <c r="T5" t="s">
        <v>223</v>
      </c>
      <c r="U5" t="s">
        <v>224</v>
      </c>
      <c r="V5" t="s">
        <v>225</v>
      </c>
      <c r="W5" t="s">
        <v>226</v>
      </c>
      <c r="X5" t="s">
        <v>227</v>
      </c>
      <c r="Y5" t="s">
        <v>228</v>
      </c>
      <c r="Z5" t="s">
        <v>229</v>
      </c>
      <c r="AA5" t="s">
        <v>230</v>
      </c>
      <c r="AB5" t="s">
        <v>231</v>
      </c>
      <c r="AC5" t="s">
        <v>232</v>
      </c>
      <c r="AD5" t="s">
        <v>233</v>
      </c>
      <c r="AE5" t="s">
        <v>234</v>
      </c>
      <c r="AF5" t="s">
        <v>235</v>
      </c>
      <c r="AG5" t="s">
        <v>236</v>
      </c>
      <c r="AH5" t="s">
        <v>237</v>
      </c>
      <c r="AI5" t="s">
        <v>238</v>
      </c>
      <c r="AJ5" t="s">
        <v>239</v>
      </c>
      <c r="AK5" t="s">
        <v>240</v>
      </c>
      <c r="AL5" t="s">
        <v>241</v>
      </c>
      <c r="AM5" t="s">
        <v>242</v>
      </c>
      <c r="AN5" t="s">
        <v>243</v>
      </c>
      <c r="AO5" t="s">
        <v>242</v>
      </c>
      <c r="AP5" t="s">
        <v>244</v>
      </c>
      <c r="AQ5" t="s">
        <v>245</v>
      </c>
      <c r="AR5" t="s">
        <v>246</v>
      </c>
      <c r="AS5" t="s">
        <v>247</v>
      </c>
      <c r="AT5" t="s">
        <v>248</v>
      </c>
      <c r="AU5" t="s">
        <v>249</v>
      </c>
      <c r="AV5" t="s">
        <v>250</v>
      </c>
      <c r="AW5" t="s">
        <v>251</v>
      </c>
      <c r="AY5" t="s">
        <v>252</v>
      </c>
      <c r="AZ5" t="s">
        <v>253</v>
      </c>
      <c r="BA5" t="s">
        <v>254</v>
      </c>
      <c r="BB5" t="s">
        <v>249</v>
      </c>
      <c r="BF5" t="s">
        <v>255</v>
      </c>
    </row>
    <row r="6" spans="1:58" x14ac:dyDescent="0.3">
      <c r="B6" t="s">
        <v>256</v>
      </c>
      <c r="D6" t="s">
        <v>257</v>
      </c>
      <c r="E6" t="s">
        <v>258</v>
      </c>
      <c r="F6" t="s">
        <v>259</v>
      </c>
      <c r="G6" t="s">
        <v>260</v>
      </c>
      <c r="H6" t="s">
        <v>261</v>
      </c>
      <c r="K6" t="s">
        <v>262</v>
      </c>
      <c r="L6" t="s">
        <v>263</v>
      </c>
      <c r="N6" t="s">
        <v>264</v>
      </c>
      <c r="O6" t="s">
        <v>265</v>
      </c>
      <c r="P6" t="s">
        <v>266</v>
      </c>
      <c r="Q6" t="s">
        <v>267</v>
      </c>
      <c r="R6" t="s">
        <v>268</v>
      </c>
      <c r="S6" t="s">
        <v>269</v>
      </c>
      <c r="T6" t="s">
        <v>270</v>
      </c>
      <c r="U6" t="s">
        <v>271</v>
      </c>
      <c r="V6" t="s">
        <v>272</v>
      </c>
      <c r="W6" t="s">
        <v>273</v>
      </c>
      <c r="X6" t="s">
        <v>274</v>
      </c>
      <c r="Y6" t="s">
        <v>275</v>
      </c>
      <c r="Z6" t="s">
        <v>276</v>
      </c>
      <c r="AA6" t="s">
        <v>276</v>
      </c>
      <c r="AB6" t="s">
        <v>277</v>
      </c>
      <c r="AC6" t="s">
        <v>278</v>
      </c>
      <c r="AD6" t="s">
        <v>279</v>
      </c>
      <c r="AE6" t="s">
        <v>280</v>
      </c>
      <c r="AF6" t="s">
        <v>281</v>
      </c>
      <c r="AG6" t="s">
        <v>282</v>
      </c>
      <c r="AH6" t="s">
        <v>283</v>
      </c>
      <c r="AI6" t="s">
        <v>284</v>
      </c>
      <c r="AJ6" t="s">
        <v>285</v>
      </c>
      <c r="AK6" t="s">
        <v>286</v>
      </c>
      <c r="AL6" t="s">
        <v>287</v>
      </c>
      <c r="AM6" t="s">
        <v>288</v>
      </c>
      <c r="AN6" t="s">
        <v>289</v>
      </c>
      <c r="AO6" t="s">
        <v>290</v>
      </c>
      <c r="AP6" t="s">
        <v>291</v>
      </c>
      <c r="AQ6" t="s">
        <v>292</v>
      </c>
      <c r="AR6" t="s">
        <v>293</v>
      </c>
      <c r="AS6" t="s">
        <v>256</v>
      </c>
      <c r="AT6" t="s">
        <v>294</v>
      </c>
      <c r="AU6" t="s">
        <v>295</v>
      </c>
      <c r="AV6" t="s">
        <v>274</v>
      </c>
      <c r="AW6" t="s">
        <v>296</v>
      </c>
      <c r="AY6" t="s">
        <v>297</v>
      </c>
      <c r="AZ6" t="s">
        <v>298</v>
      </c>
      <c r="BA6" t="s">
        <v>266</v>
      </c>
      <c r="BB6" t="s">
        <v>299</v>
      </c>
      <c r="BF6" t="s">
        <v>300</v>
      </c>
    </row>
    <row r="7" spans="1:58" x14ac:dyDescent="0.3">
      <c r="B7" t="s">
        <v>301</v>
      </c>
      <c r="D7" t="s">
        <v>302</v>
      </c>
      <c r="E7" t="s">
        <v>303</v>
      </c>
      <c r="F7" t="s">
        <v>304</v>
      </c>
      <c r="G7" t="s">
        <v>305</v>
      </c>
      <c r="H7" t="s">
        <v>306</v>
      </c>
      <c r="K7" t="s">
        <v>307</v>
      </c>
      <c r="L7" t="s">
        <v>308</v>
      </c>
      <c r="O7" t="s">
        <v>309</v>
      </c>
      <c r="P7" t="s">
        <v>310</v>
      </c>
      <c r="Q7" t="s">
        <v>311</v>
      </c>
      <c r="R7" t="s">
        <v>312</v>
      </c>
      <c r="S7" t="s">
        <v>313</v>
      </c>
      <c r="T7" t="s">
        <v>314</v>
      </c>
      <c r="U7" t="s">
        <v>315</v>
      </c>
      <c r="V7" t="s">
        <v>316</v>
      </c>
      <c r="W7" t="s">
        <v>317</v>
      </c>
      <c r="X7" t="s">
        <v>318</v>
      </c>
      <c r="Y7" t="s">
        <v>319</v>
      </c>
      <c r="Z7" t="s">
        <v>320</v>
      </c>
      <c r="AA7" t="s">
        <v>321</v>
      </c>
      <c r="AB7" t="s">
        <v>322</v>
      </c>
      <c r="AC7" t="s">
        <v>323</v>
      </c>
      <c r="AD7" t="s">
        <v>311</v>
      </c>
      <c r="AE7" t="s">
        <v>324</v>
      </c>
      <c r="AF7" t="s">
        <v>325</v>
      </c>
      <c r="AG7" t="s">
        <v>326</v>
      </c>
      <c r="AH7" t="s">
        <v>327</v>
      </c>
      <c r="AI7" t="s">
        <v>328</v>
      </c>
      <c r="AJ7" t="s">
        <v>329</v>
      </c>
      <c r="AK7" t="s">
        <v>330</v>
      </c>
      <c r="AL7" t="s">
        <v>331</v>
      </c>
      <c r="AM7" t="s">
        <v>332</v>
      </c>
      <c r="AN7" t="s">
        <v>333</v>
      </c>
      <c r="AO7" t="s">
        <v>334</v>
      </c>
      <c r="AQ7" t="s">
        <v>335</v>
      </c>
      <c r="AR7" t="s">
        <v>336</v>
      </c>
      <c r="AS7" t="s">
        <v>303</v>
      </c>
      <c r="AT7" t="s">
        <v>337</v>
      </c>
      <c r="AU7" t="s">
        <v>338</v>
      </c>
      <c r="AV7" t="s">
        <v>318</v>
      </c>
      <c r="AW7" t="s">
        <v>339</v>
      </c>
      <c r="AY7" t="s">
        <v>340</v>
      </c>
      <c r="AZ7" t="s">
        <v>341</v>
      </c>
      <c r="BA7" t="s">
        <v>342</v>
      </c>
      <c r="BB7" t="s">
        <v>343</v>
      </c>
      <c r="BF7" t="s">
        <v>344</v>
      </c>
    </row>
    <row r="8" spans="1:58" x14ac:dyDescent="0.3">
      <c r="B8" t="s">
        <v>345</v>
      </c>
      <c r="D8" t="s">
        <v>346</v>
      </c>
      <c r="E8" t="s">
        <v>347</v>
      </c>
      <c r="F8" t="s">
        <v>348</v>
      </c>
      <c r="G8" t="s">
        <v>349</v>
      </c>
      <c r="H8" t="s">
        <v>350</v>
      </c>
      <c r="K8" t="s">
        <v>347</v>
      </c>
      <c r="L8" t="s">
        <v>351</v>
      </c>
      <c r="O8" t="s">
        <v>352</v>
      </c>
      <c r="P8" t="s">
        <v>347</v>
      </c>
      <c r="Q8" t="s">
        <v>336</v>
      </c>
      <c r="R8" t="s">
        <v>353</v>
      </c>
      <c r="S8" t="s">
        <v>336</v>
      </c>
      <c r="T8" t="s">
        <v>354</v>
      </c>
      <c r="U8" t="s">
        <v>355</v>
      </c>
      <c r="V8" t="s">
        <v>356</v>
      </c>
      <c r="W8" t="s">
        <v>357</v>
      </c>
      <c r="X8" t="s">
        <v>358</v>
      </c>
      <c r="Y8" t="s">
        <v>359</v>
      </c>
      <c r="Z8" t="s">
        <v>360</v>
      </c>
      <c r="AA8" t="s">
        <v>347</v>
      </c>
      <c r="AB8" t="s">
        <v>361</v>
      </c>
      <c r="AC8" t="s">
        <v>362</v>
      </c>
      <c r="AD8" t="s">
        <v>363</v>
      </c>
      <c r="AE8" t="s">
        <v>364</v>
      </c>
      <c r="AF8" t="s">
        <v>365</v>
      </c>
      <c r="AG8" t="s">
        <v>366</v>
      </c>
      <c r="AH8" t="s">
        <v>367</v>
      </c>
      <c r="AI8" t="s">
        <v>368</v>
      </c>
      <c r="AJ8" t="s">
        <v>369</v>
      </c>
      <c r="AK8" t="s">
        <v>370</v>
      </c>
      <c r="AL8" t="s">
        <v>371</v>
      </c>
      <c r="AM8" t="s">
        <v>372</v>
      </c>
      <c r="AN8" t="s">
        <v>373</v>
      </c>
      <c r="AO8" t="s">
        <v>374</v>
      </c>
      <c r="AQ8" t="s">
        <v>369</v>
      </c>
      <c r="AR8" t="s">
        <v>375</v>
      </c>
      <c r="AS8" t="s">
        <v>376</v>
      </c>
      <c r="AT8" t="s">
        <v>377</v>
      </c>
      <c r="AU8" t="s">
        <v>378</v>
      </c>
      <c r="AV8" t="s">
        <v>379</v>
      </c>
      <c r="AW8" t="s">
        <v>380</v>
      </c>
      <c r="AY8" t="s">
        <v>381</v>
      </c>
      <c r="AZ8" t="s">
        <v>347</v>
      </c>
      <c r="BA8" t="s">
        <v>382</v>
      </c>
      <c r="BB8" t="s">
        <v>383</v>
      </c>
      <c r="BF8" t="s">
        <v>384</v>
      </c>
    </row>
    <row r="9" spans="1:58" x14ac:dyDescent="0.3">
      <c r="B9" t="s">
        <v>385</v>
      </c>
      <c r="D9" t="s">
        <v>386</v>
      </c>
      <c r="E9" t="s">
        <v>387</v>
      </c>
      <c r="F9" t="s">
        <v>388</v>
      </c>
      <c r="G9" t="s">
        <v>389</v>
      </c>
      <c r="H9" t="s">
        <v>390</v>
      </c>
      <c r="K9" t="s">
        <v>391</v>
      </c>
      <c r="L9" t="s">
        <v>392</v>
      </c>
      <c r="O9" t="s">
        <v>393</v>
      </c>
      <c r="P9" t="s">
        <v>387</v>
      </c>
      <c r="Q9" t="s">
        <v>387</v>
      </c>
      <c r="R9" t="s">
        <v>394</v>
      </c>
      <c r="S9" t="s">
        <v>395</v>
      </c>
      <c r="T9" t="s">
        <v>394</v>
      </c>
      <c r="U9" t="s">
        <v>396</v>
      </c>
      <c r="V9" t="s">
        <v>397</v>
      </c>
      <c r="W9" t="s">
        <v>398</v>
      </c>
      <c r="X9" t="s">
        <v>399</v>
      </c>
      <c r="Y9" t="s">
        <v>400</v>
      </c>
      <c r="Z9" t="s">
        <v>401</v>
      </c>
      <c r="AA9" t="s">
        <v>387</v>
      </c>
      <c r="AB9" t="s">
        <v>402</v>
      </c>
      <c r="AC9" t="s">
        <v>403</v>
      </c>
      <c r="AD9" t="s">
        <v>404</v>
      </c>
      <c r="AE9" t="s">
        <v>405</v>
      </c>
      <c r="AF9" t="s">
        <v>406</v>
      </c>
      <c r="AG9" t="s">
        <v>407</v>
      </c>
      <c r="AH9" t="s">
        <v>408</v>
      </c>
      <c r="AI9" t="s">
        <v>409</v>
      </c>
      <c r="AJ9" t="s">
        <v>410</v>
      </c>
      <c r="AK9" t="s">
        <v>411</v>
      </c>
      <c r="AL9" t="s">
        <v>401</v>
      </c>
      <c r="AM9" t="s">
        <v>412</v>
      </c>
      <c r="AN9" t="s">
        <v>413</v>
      </c>
      <c r="AO9" t="s">
        <v>414</v>
      </c>
      <c r="AQ9" t="s">
        <v>415</v>
      </c>
      <c r="AR9" t="s">
        <v>416</v>
      </c>
      <c r="AS9" t="s">
        <v>417</v>
      </c>
      <c r="AT9" t="s">
        <v>418</v>
      </c>
      <c r="AU9" t="s">
        <v>419</v>
      </c>
      <c r="AV9" t="s">
        <v>420</v>
      </c>
      <c r="AW9" t="s">
        <v>421</v>
      </c>
      <c r="AY9" t="s">
        <v>422</v>
      </c>
      <c r="AZ9" t="s">
        <v>423</v>
      </c>
      <c r="BA9" t="s">
        <v>424</v>
      </c>
      <c r="BB9" t="s">
        <v>425</v>
      </c>
      <c r="BF9" t="s">
        <v>426</v>
      </c>
    </row>
    <row r="10" spans="1:58" x14ac:dyDescent="0.3">
      <c r="B10" t="s">
        <v>427</v>
      </c>
      <c r="D10" t="s">
        <v>428</v>
      </c>
      <c r="E10" t="s">
        <v>429</v>
      </c>
      <c r="F10" t="s">
        <v>430</v>
      </c>
      <c r="G10" t="s">
        <v>431</v>
      </c>
      <c r="K10" t="s">
        <v>432</v>
      </c>
      <c r="L10" t="s">
        <v>433</v>
      </c>
      <c r="O10" t="s">
        <v>434</v>
      </c>
      <c r="P10" t="s">
        <v>435</v>
      </c>
      <c r="Q10" t="s">
        <v>435</v>
      </c>
      <c r="R10" t="s">
        <v>436</v>
      </c>
      <c r="S10" t="s">
        <v>437</v>
      </c>
      <c r="T10" t="s">
        <v>438</v>
      </c>
      <c r="U10" t="s">
        <v>439</v>
      </c>
      <c r="V10" t="s">
        <v>440</v>
      </c>
      <c r="W10" t="s">
        <v>441</v>
      </c>
      <c r="X10" t="s">
        <v>442</v>
      </c>
      <c r="Y10" t="s">
        <v>443</v>
      </c>
      <c r="Z10" t="s">
        <v>444</v>
      </c>
      <c r="AA10" t="s">
        <v>445</v>
      </c>
      <c r="AB10" t="s">
        <v>446</v>
      </c>
      <c r="AC10" t="s">
        <v>447</v>
      </c>
      <c r="AD10" t="s">
        <v>448</v>
      </c>
      <c r="AE10" t="s">
        <v>449</v>
      </c>
      <c r="AF10" t="s">
        <v>450</v>
      </c>
      <c r="AG10" t="s">
        <v>451</v>
      </c>
      <c r="AH10" t="s">
        <v>452</v>
      </c>
      <c r="AI10" t="s">
        <v>453</v>
      </c>
      <c r="AJ10" t="s">
        <v>454</v>
      </c>
      <c r="AK10" t="s">
        <v>435</v>
      </c>
      <c r="AL10" t="s">
        <v>455</v>
      </c>
      <c r="AM10" t="s">
        <v>456</v>
      </c>
      <c r="AN10" t="s">
        <v>457</v>
      </c>
      <c r="AO10" t="s">
        <v>458</v>
      </c>
      <c r="AQ10" t="s">
        <v>459</v>
      </c>
      <c r="AR10" t="s">
        <v>460</v>
      </c>
      <c r="AS10" t="s">
        <v>461</v>
      </c>
      <c r="AT10" t="s">
        <v>462</v>
      </c>
      <c r="AU10" t="s">
        <v>463</v>
      </c>
      <c r="AV10" t="s">
        <v>464</v>
      </c>
      <c r="AW10" t="s">
        <v>465</v>
      </c>
      <c r="AY10" t="s">
        <v>466</v>
      </c>
      <c r="AZ10" t="s">
        <v>467</v>
      </c>
      <c r="BA10" t="s">
        <v>468</v>
      </c>
      <c r="BB10" t="s">
        <v>469</v>
      </c>
      <c r="BF10" t="s">
        <v>470</v>
      </c>
    </row>
    <row r="11" spans="1:58" x14ac:dyDescent="0.3">
      <c r="B11" t="s">
        <v>471</v>
      </c>
      <c r="D11" t="s">
        <v>472</v>
      </c>
      <c r="E11" t="s">
        <v>473</v>
      </c>
      <c r="F11" t="s">
        <v>474</v>
      </c>
      <c r="G11" t="s">
        <v>475</v>
      </c>
      <c r="K11" t="s">
        <v>476</v>
      </c>
      <c r="L11" t="s">
        <v>477</v>
      </c>
      <c r="O11" t="s">
        <v>478</v>
      </c>
      <c r="P11" t="s">
        <v>479</v>
      </c>
      <c r="Q11" t="s">
        <v>473</v>
      </c>
      <c r="R11" t="s">
        <v>480</v>
      </c>
      <c r="S11" t="s">
        <v>481</v>
      </c>
      <c r="T11" t="s">
        <v>482</v>
      </c>
      <c r="U11" t="s">
        <v>483</v>
      </c>
      <c r="V11" t="s">
        <v>484</v>
      </c>
      <c r="W11" t="s">
        <v>485</v>
      </c>
      <c r="X11" t="s">
        <v>486</v>
      </c>
      <c r="Y11" t="s">
        <v>487</v>
      </c>
      <c r="Z11" t="s">
        <v>488</v>
      </c>
      <c r="AA11" t="s">
        <v>489</v>
      </c>
      <c r="AB11" t="s">
        <v>490</v>
      </c>
      <c r="AC11" t="s">
        <v>491</v>
      </c>
      <c r="AD11" t="s">
        <v>492</v>
      </c>
      <c r="AE11" t="s">
        <v>493</v>
      </c>
      <c r="AF11" t="s">
        <v>494</v>
      </c>
      <c r="AG11" t="s">
        <v>495</v>
      </c>
      <c r="AH11" t="s">
        <v>496</v>
      </c>
      <c r="AI11" t="s">
        <v>497</v>
      </c>
      <c r="AJ11" t="s">
        <v>498</v>
      </c>
      <c r="AK11" t="s">
        <v>499</v>
      </c>
      <c r="AL11" t="s">
        <v>500</v>
      </c>
      <c r="AM11" t="s">
        <v>501</v>
      </c>
      <c r="AN11" t="s">
        <v>502</v>
      </c>
      <c r="AO11" t="s">
        <v>503</v>
      </c>
      <c r="AQ11" t="s">
        <v>504</v>
      </c>
      <c r="AR11" t="s">
        <v>505</v>
      </c>
      <c r="AS11" t="s">
        <v>501</v>
      </c>
      <c r="AT11" t="s">
        <v>506</v>
      </c>
      <c r="AU11" t="s">
        <v>507</v>
      </c>
      <c r="AV11" t="s">
        <v>508</v>
      </c>
      <c r="AW11" t="s">
        <v>509</v>
      </c>
      <c r="AY11" t="s">
        <v>510</v>
      </c>
      <c r="AZ11" t="s">
        <v>511</v>
      </c>
      <c r="BA11" t="s">
        <v>473</v>
      </c>
      <c r="BB11" t="s">
        <v>512</v>
      </c>
    </row>
    <row r="12" spans="1:58" x14ac:dyDescent="0.3">
      <c r="B12" t="s">
        <v>513</v>
      </c>
      <c r="D12" t="s">
        <v>514</v>
      </c>
      <c r="E12" t="s">
        <v>515</v>
      </c>
      <c r="F12" t="s">
        <v>516</v>
      </c>
      <c r="G12" t="s">
        <v>517</v>
      </c>
      <c r="K12" t="s">
        <v>518</v>
      </c>
      <c r="L12" t="s">
        <v>519</v>
      </c>
      <c r="O12" t="s">
        <v>520</v>
      </c>
      <c r="P12" t="s">
        <v>521</v>
      </c>
      <c r="Q12" t="s">
        <v>515</v>
      </c>
      <c r="R12" t="s">
        <v>522</v>
      </c>
      <c r="S12" t="s">
        <v>523</v>
      </c>
      <c r="T12" t="s">
        <v>524</v>
      </c>
      <c r="U12" t="s">
        <v>525</v>
      </c>
      <c r="V12" t="s">
        <v>526</v>
      </c>
      <c r="W12" t="s">
        <v>527</v>
      </c>
      <c r="X12" t="s">
        <v>528</v>
      </c>
      <c r="Y12" t="s">
        <v>529</v>
      </c>
      <c r="Z12" t="s">
        <v>530</v>
      </c>
      <c r="AA12" t="s">
        <v>531</v>
      </c>
      <c r="AB12" t="s">
        <v>532</v>
      </c>
      <c r="AC12" t="s">
        <v>533</v>
      </c>
      <c r="AD12" t="s">
        <v>534</v>
      </c>
      <c r="AE12" t="s">
        <v>535</v>
      </c>
      <c r="AG12" t="s">
        <v>536</v>
      </c>
      <c r="AH12" t="s">
        <v>537</v>
      </c>
      <c r="AI12" t="s">
        <v>538</v>
      </c>
      <c r="AJ12" t="s">
        <v>539</v>
      </c>
      <c r="AK12" t="s">
        <v>540</v>
      </c>
      <c r="AL12" t="s">
        <v>541</v>
      </c>
      <c r="AM12" t="s">
        <v>523</v>
      </c>
      <c r="AN12" t="s">
        <v>542</v>
      </c>
      <c r="AO12" t="s">
        <v>543</v>
      </c>
      <c r="AQ12" t="s">
        <v>523</v>
      </c>
      <c r="AR12" t="s">
        <v>544</v>
      </c>
      <c r="AS12" t="s">
        <v>545</v>
      </c>
      <c r="AT12" t="s">
        <v>546</v>
      </c>
      <c r="AU12" t="s">
        <v>547</v>
      </c>
      <c r="AV12" t="s">
        <v>548</v>
      </c>
      <c r="AW12" t="s">
        <v>549</v>
      </c>
      <c r="AY12" t="s">
        <v>550</v>
      </c>
      <c r="AZ12" t="s">
        <v>551</v>
      </c>
      <c r="BA12" t="s">
        <v>538</v>
      </c>
      <c r="BB12" t="s">
        <v>552</v>
      </c>
    </row>
    <row r="13" spans="1:58" x14ac:dyDescent="0.3">
      <c r="B13" t="s">
        <v>553</v>
      </c>
      <c r="D13" t="s">
        <v>554</v>
      </c>
      <c r="E13" t="s">
        <v>555</v>
      </c>
      <c r="F13" t="s">
        <v>556</v>
      </c>
      <c r="G13" t="s">
        <v>557</v>
      </c>
      <c r="K13" t="s">
        <v>558</v>
      </c>
      <c r="L13" t="s">
        <v>559</v>
      </c>
      <c r="O13" t="s">
        <v>560</v>
      </c>
      <c r="P13" t="s">
        <v>561</v>
      </c>
      <c r="Q13" t="s">
        <v>562</v>
      </c>
      <c r="R13" t="s">
        <v>563</v>
      </c>
      <c r="S13" t="s">
        <v>564</v>
      </c>
      <c r="T13" t="s">
        <v>565</v>
      </c>
      <c r="U13" t="s">
        <v>566</v>
      </c>
      <c r="V13" t="s">
        <v>567</v>
      </c>
      <c r="W13" t="s">
        <v>568</v>
      </c>
      <c r="X13" t="s">
        <v>569</v>
      </c>
      <c r="Y13" t="s">
        <v>570</v>
      </c>
      <c r="Z13" t="s">
        <v>571</v>
      </c>
      <c r="AA13" t="s">
        <v>572</v>
      </c>
      <c r="AB13" t="s">
        <v>563</v>
      </c>
      <c r="AC13" t="s">
        <v>573</v>
      </c>
      <c r="AD13" t="s">
        <v>563</v>
      </c>
      <c r="AE13" t="s">
        <v>574</v>
      </c>
      <c r="AG13" t="s">
        <v>575</v>
      </c>
      <c r="AH13" t="s">
        <v>576</v>
      </c>
      <c r="AI13" t="s">
        <v>577</v>
      </c>
      <c r="AJ13" t="s">
        <v>578</v>
      </c>
      <c r="AK13" t="s">
        <v>579</v>
      </c>
      <c r="AL13" t="s">
        <v>561</v>
      </c>
      <c r="AM13" t="s">
        <v>553</v>
      </c>
      <c r="AN13" t="s">
        <v>580</v>
      </c>
      <c r="AO13" t="s">
        <v>566</v>
      </c>
      <c r="AQ13" t="s">
        <v>581</v>
      </c>
      <c r="AR13" t="s">
        <v>582</v>
      </c>
      <c r="AS13" t="s">
        <v>581</v>
      </c>
      <c r="AT13" t="s">
        <v>583</v>
      </c>
      <c r="AU13" t="s">
        <v>584</v>
      </c>
      <c r="AV13" t="s">
        <v>585</v>
      </c>
      <c r="AW13" t="s">
        <v>586</v>
      </c>
      <c r="AY13" t="s">
        <v>587</v>
      </c>
      <c r="AZ13" t="s">
        <v>580</v>
      </c>
      <c r="BA13" t="s">
        <v>588</v>
      </c>
      <c r="BB13" t="s">
        <v>589</v>
      </c>
    </row>
    <row r="14" spans="1:58" x14ac:dyDescent="0.3">
      <c r="B14" t="s">
        <v>590</v>
      </c>
      <c r="D14" t="s">
        <v>591</v>
      </c>
      <c r="E14" t="s">
        <v>592</v>
      </c>
      <c r="F14" t="s">
        <v>593</v>
      </c>
      <c r="G14" t="s">
        <v>594</v>
      </c>
      <c r="K14" t="s">
        <v>595</v>
      </c>
      <c r="L14" t="s">
        <v>596</v>
      </c>
      <c r="O14" t="s">
        <v>597</v>
      </c>
      <c r="P14" t="s">
        <v>598</v>
      </c>
      <c r="Q14" t="s">
        <v>599</v>
      </c>
      <c r="R14" t="s">
        <v>600</v>
      </c>
      <c r="S14" t="s">
        <v>582</v>
      </c>
      <c r="T14" t="s">
        <v>601</v>
      </c>
      <c r="U14" t="s">
        <v>602</v>
      </c>
      <c r="V14" t="s">
        <v>603</v>
      </c>
      <c r="W14" t="s">
        <v>604</v>
      </c>
      <c r="X14" t="s">
        <v>605</v>
      </c>
      <c r="Y14" t="s">
        <v>600</v>
      </c>
      <c r="Z14" t="s">
        <v>606</v>
      </c>
      <c r="AA14" t="s">
        <v>598</v>
      </c>
      <c r="AB14" t="s">
        <v>607</v>
      </c>
      <c r="AC14" t="s">
        <v>608</v>
      </c>
      <c r="AD14" t="s">
        <v>609</v>
      </c>
      <c r="AE14" t="s">
        <v>610</v>
      </c>
      <c r="AG14" t="s">
        <v>611</v>
      </c>
      <c r="AH14" t="s">
        <v>612</v>
      </c>
      <c r="AI14" t="s">
        <v>613</v>
      </c>
      <c r="AJ14" t="s">
        <v>614</v>
      </c>
      <c r="AK14" t="s">
        <v>615</v>
      </c>
      <c r="AL14" t="s">
        <v>616</v>
      </c>
      <c r="AM14" t="s">
        <v>617</v>
      </c>
      <c r="AN14" t="s">
        <v>618</v>
      </c>
      <c r="AO14" t="s">
        <v>619</v>
      </c>
      <c r="AQ14" t="s">
        <v>620</v>
      </c>
      <c r="AR14" t="s">
        <v>621</v>
      </c>
      <c r="AS14" t="s">
        <v>622</v>
      </c>
      <c r="AT14" t="s">
        <v>623</v>
      </c>
      <c r="AU14" t="s">
        <v>624</v>
      </c>
      <c r="AV14" t="s">
        <v>625</v>
      </c>
      <c r="AW14" t="s">
        <v>626</v>
      </c>
      <c r="AY14" t="s">
        <v>627</v>
      </c>
      <c r="AZ14" t="s">
        <v>628</v>
      </c>
      <c r="BA14" t="s">
        <v>629</v>
      </c>
      <c r="BB14" t="s">
        <v>630</v>
      </c>
    </row>
    <row r="15" spans="1:58" x14ac:dyDescent="0.3">
      <c r="B15" t="s">
        <v>621</v>
      </c>
      <c r="D15" t="s">
        <v>631</v>
      </c>
      <c r="E15" t="s">
        <v>632</v>
      </c>
      <c r="F15" t="s">
        <v>633</v>
      </c>
      <c r="G15" t="s">
        <v>634</v>
      </c>
      <c r="K15" t="s">
        <v>635</v>
      </c>
      <c r="L15" t="s">
        <v>636</v>
      </c>
      <c r="O15" t="s">
        <v>637</v>
      </c>
      <c r="P15" t="s">
        <v>638</v>
      </c>
      <c r="Q15" t="s">
        <v>639</v>
      </c>
      <c r="R15" t="s">
        <v>640</v>
      </c>
      <c r="S15" t="s">
        <v>621</v>
      </c>
      <c r="T15" t="s">
        <v>641</v>
      </c>
      <c r="U15" t="s">
        <v>642</v>
      </c>
      <c r="V15" t="s">
        <v>643</v>
      </c>
      <c r="W15" t="s">
        <v>644</v>
      </c>
      <c r="X15" t="s">
        <v>645</v>
      </c>
      <c r="Y15" t="s">
        <v>646</v>
      </c>
      <c r="Z15" t="s">
        <v>621</v>
      </c>
      <c r="AA15" t="s">
        <v>647</v>
      </c>
      <c r="AB15" t="s">
        <v>648</v>
      </c>
      <c r="AC15" t="s">
        <v>649</v>
      </c>
      <c r="AD15" t="s">
        <v>650</v>
      </c>
      <c r="AE15" t="s">
        <v>651</v>
      </c>
      <c r="AG15" t="s">
        <v>652</v>
      </c>
      <c r="AH15" t="s">
        <v>653</v>
      </c>
      <c r="AI15" t="s">
        <v>654</v>
      </c>
      <c r="AJ15" t="s">
        <v>655</v>
      </c>
      <c r="AK15" t="s">
        <v>656</v>
      </c>
      <c r="AL15" t="s">
        <v>638</v>
      </c>
      <c r="AM15" t="s">
        <v>657</v>
      </c>
      <c r="AN15" t="s">
        <v>658</v>
      </c>
      <c r="AO15" t="s">
        <v>659</v>
      </c>
      <c r="AQ15" t="s">
        <v>660</v>
      </c>
      <c r="AR15" t="s">
        <v>661</v>
      </c>
      <c r="AS15" t="s">
        <v>621</v>
      </c>
      <c r="AT15" t="s">
        <v>662</v>
      </c>
      <c r="AU15" t="s">
        <v>663</v>
      </c>
      <c r="AV15" t="s">
        <v>664</v>
      </c>
      <c r="AW15" t="s">
        <v>665</v>
      </c>
      <c r="AY15" t="s">
        <v>666</v>
      </c>
      <c r="AZ15" t="s">
        <v>667</v>
      </c>
      <c r="BA15" t="s">
        <v>668</v>
      </c>
      <c r="BB15" t="s">
        <v>669</v>
      </c>
    </row>
    <row r="16" spans="1:58" x14ac:dyDescent="0.3">
      <c r="B16" t="s">
        <v>670</v>
      </c>
      <c r="D16" t="s">
        <v>671</v>
      </c>
      <c r="E16" t="s">
        <v>672</v>
      </c>
      <c r="F16" t="s">
        <v>673</v>
      </c>
      <c r="G16" t="s">
        <v>674</v>
      </c>
      <c r="K16" t="s">
        <v>675</v>
      </c>
      <c r="L16" t="s">
        <v>676</v>
      </c>
      <c r="O16" t="s">
        <v>677</v>
      </c>
      <c r="P16" t="s">
        <v>678</v>
      </c>
      <c r="Q16" t="s">
        <v>679</v>
      </c>
      <c r="R16" t="s">
        <v>680</v>
      </c>
      <c r="S16" t="s">
        <v>681</v>
      </c>
      <c r="T16" t="s">
        <v>682</v>
      </c>
      <c r="U16" t="s">
        <v>683</v>
      </c>
      <c r="V16" t="s">
        <v>684</v>
      </c>
      <c r="W16" t="s">
        <v>685</v>
      </c>
      <c r="Y16" t="s">
        <v>686</v>
      </c>
      <c r="Z16" t="s">
        <v>687</v>
      </c>
      <c r="AA16" t="s">
        <v>688</v>
      </c>
      <c r="AB16" t="s">
        <v>689</v>
      </c>
      <c r="AC16" t="s">
        <v>690</v>
      </c>
      <c r="AD16" t="s">
        <v>691</v>
      </c>
      <c r="AE16" t="s">
        <v>692</v>
      </c>
      <c r="AG16" t="s">
        <v>693</v>
      </c>
      <c r="AH16" t="s">
        <v>694</v>
      </c>
      <c r="AI16" t="s">
        <v>695</v>
      </c>
      <c r="AJ16" t="s">
        <v>689</v>
      </c>
      <c r="AK16" t="s">
        <v>696</v>
      </c>
      <c r="AL16" t="s">
        <v>697</v>
      </c>
      <c r="AM16" t="s">
        <v>698</v>
      </c>
      <c r="AN16" t="s">
        <v>699</v>
      </c>
      <c r="AO16" t="s">
        <v>700</v>
      </c>
      <c r="AQ16" t="s">
        <v>701</v>
      </c>
      <c r="AR16" t="s">
        <v>702</v>
      </c>
      <c r="AS16" t="s">
        <v>703</v>
      </c>
      <c r="AT16" t="s">
        <v>704</v>
      </c>
      <c r="AU16" t="s">
        <v>705</v>
      </c>
      <c r="AW16" t="s">
        <v>706</v>
      </c>
      <c r="AY16" t="s">
        <v>707</v>
      </c>
      <c r="AZ16" t="s">
        <v>708</v>
      </c>
      <c r="BA16" t="s">
        <v>709</v>
      </c>
      <c r="BB16" t="s">
        <v>710</v>
      </c>
    </row>
    <row r="17" spans="2:54" x14ac:dyDescent="0.3">
      <c r="B17" t="s">
        <v>711</v>
      </c>
      <c r="E17" t="s">
        <v>712</v>
      </c>
      <c r="F17" t="s">
        <v>713</v>
      </c>
      <c r="G17" t="s">
        <v>714</v>
      </c>
      <c r="K17" t="s">
        <v>715</v>
      </c>
      <c r="L17" t="s">
        <v>716</v>
      </c>
      <c r="O17" t="s">
        <v>717</v>
      </c>
      <c r="P17" t="s">
        <v>718</v>
      </c>
      <c r="Q17" t="s">
        <v>719</v>
      </c>
      <c r="R17" t="s">
        <v>720</v>
      </c>
      <c r="S17" t="s">
        <v>721</v>
      </c>
      <c r="T17" t="s">
        <v>722</v>
      </c>
      <c r="U17" t="s">
        <v>723</v>
      </c>
      <c r="V17" t="s">
        <v>724</v>
      </c>
      <c r="W17" t="s">
        <v>725</v>
      </c>
      <c r="Y17" t="s">
        <v>726</v>
      </c>
      <c r="Z17" t="s">
        <v>718</v>
      </c>
      <c r="AA17" t="s">
        <v>727</v>
      </c>
      <c r="AB17" t="s">
        <v>728</v>
      </c>
      <c r="AC17" t="s">
        <v>729</v>
      </c>
      <c r="AD17" t="s">
        <v>730</v>
      </c>
      <c r="AE17" t="s">
        <v>731</v>
      </c>
      <c r="AG17" t="s">
        <v>732</v>
      </c>
      <c r="AH17" t="s">
        <v>733</v>
      </c>
      <c r="AI17" t="s">
        <v>734</v>
      </c>
      <c r="AJ17" t="s">
        <v>735</v>
      </c>
      <c r="AK17" t="s">
        <v>736</v>
      </c>
      <c r="AL17" t="s">
        <v>737</v>
      </c>
      <c r="AM17" t="s">
        <v>738</v>
      </c>
      <c r="AN17" t="s">
        <v>739</v>
      </c>
      <c r="AO17" t="s">
        <v>740</v>
      </c>
      <c r="AQ17" t="s">
        <v>741</v>
      </c>
      <c r="AR17" t="s">
        <v>742</v>
      </c>
      <c r="AS17" t="s">
        <v>711</v>
      </c>
      <c r="AT17" t="s">
        <v>743</v>
      </c>
      <c r="AU17" t="s">
        <v>744</v>
      </c>
      <c r="AW17" t="s">
        <v>745</v>
      </c>
      <c r="AY17" t="s">
        <v>739</v>
      </c>
      <c r="AZ17" t="s">
        <v>746</v>
      </c>
      <c r="BA17" t="s">
        <v>747</v>
      </c>
      <c r="BB17" t="s">
        <v>748</v>
      </c>
    </row>
    <row r="18" spans="2:54" x14ac:dyDescent="0.3">
      <c r="B18" t="s">
        <v>749</v>
      </c>
      <c r="E18" t="s">
        <v>750</v>
      </c>
      <c r="F18" t="s">
        <v>751</v>
      </c>
      <c r="G18" t="s">
        <v>752</v>
      </c>
      <c r="K18" t="s">
        <v>753</v>
      </c>
      <c r="L18" t="s">
        <v>754</v>
      </c>
      <c r="O18" t="s">
        <v>755</v>
      </c>
      <c r="P18" t="s">
        <v>750</v>
      </c>
      <c r="Q18" t="s">
        <v>756</v>
      </c>
      <c r="R18" t="s">
        <v>757</v>
      </c>
      <c r="S18" t="s">
        <v>758</v>
      </c>
      <c r="T18" t="s">
        <v>759</v>
      </c>
      <c r="U18" t="s">
        <v>760</v>
      </c>
      <c r="V18" t="s">
        <v>761</v>
      </c>
      <c r="W18" t="s">
        <v>762</v>
      </c>
      <c r="Y18" t="s">
        <v>763</v>
      </c>
      <c r="Z18" t="s">
        <v>764</v>
      </c>
      <c r="AA18" t="s">
        <v>765</v>
      </c>
      <c r="AB18" t="s">
        <v>766</v>
      </c>
      <c r="AC18" t="s">
        <v>767</v>
      </c>
      <c r="AD18" t="s">
        <v>768</v>
      </c>
      <c r="AE18" t="s">
        <v>769</v>
      </c>
      <c r="AH18" t="s">
        <v>770</v>
      </c>
      <c r="AI18" t="s">
        <v>771</v>
      </c>
      <c r="AJ18" t="s">
        <v>772</v>
      </c>
      <c r="AK18" t="s">
        <v>773</v>
      </c>
      <c r="AL18" t="s">
        <v>750</v>
      </c>
      <c r="AM18" t="s">
        <v>774</v>
      </c>
      <c r="AN18" t="s">
        <v>775</v>
      </c>
      <c r="AO18" t="s">
        <v>776</v>
      </c>
      <c r="AQ18" t="s">
        <v>777</v>
      </c>
      <c r="AR18" t="s">
        <v>778</v>
      </c>
      <c r="AS18" t="s">
        <v>779</v>
      </c>
      <c r="AT18" t="s">
        <v>780</v>
      </c>
      <c r="AU18" t="s">
        <v>781</v>
      </c>
      <c r="AW18" t="s">
        <v>782</v>
      </c>
      <c r="AY18" t="s">
        <v>783</v>
      </c>
      <c r="AZ18" t="s">
        <v>784</v>
      </c>
      <c r="BA18" t="s">
        <v>785</v>
      </c>
      <c r="BB18" t="s">
        <v>786</v>
      </c>
    </row>
    <row r="19" spans="2:54" x14ac:dyDescent="0.3">
      <c r="B19" t="s">
        <v>787</v>
      </c>
      <c r="E19" t="s">
        <v>788</v>
      </c>
      <c r="F19" t="s">
        <v>789</v>
      </c>
      <c r="G19" t="s">
        <v>790</v>
      </c>
      <c r="K19" t="s">
        <v>791</v>
      </c>
      <c r="L19" t="s">
        <v>792</v>
      </c>
      <c r="O19" t="s">
        <v>793</v>
      </c>
      <c r="P19" t="s">
        <v>794</v>
      </c>
      <c r="Q19" t="s">
        <v>795</v>
      </c>
      <c r="R19" t="s">
        <v>796</v>
      </c>
      <c r="S19" t="s">
        <v>797</v>
      </c>
      <c r="T19" t="s">
        <v>798</v>
      </c>
      <c r="U19" t="s">
        <v>799</v>
      </c>
      <c r="V19" t="s">
        <v>800</v>
      </c>
      <c r="W19" t="s">
        <v>801</v>
      </c>
      <c r="Y19" t="s">
        <v>802</v>
      </c>
      <c r="Z19" t="s">
        <v>803</v>
      </c>
      <c r="AA19" t="s">
        <v>804</v>
      </c>
      <c r="AB19" t="s">
        <v>805</v>
      </c>
      <c r="AC19" t="s">
        <v>806</v>
      </c>
      <c r="AD19" t="s">
        <v>807</v>
      </c>
      <c r="AE19" t="s">
        <v>808</v>
      </c>
      <c r="AH19" t="s">
        <v>809</v>
      </c>
      <c r="AI19" t="s">
        <v>810</v>
      </c>
      <c r="AJ19" t="s">
        <v>811</v>
      </c>
      <c r="AK19" t="s">
        <v>812</v>
      </c>
      <c r="AL19" t="s">
        <v>813</v>
      </c>
      <c r="AM19" t="s">
        <v>814</v>
      </c>
      <c r="AN19" t="s">
        <v>815</v>
      </c>
      <c r="AO19" t="s">
        <v>816</v>
      </c>
      <c r="AQ19" t="s">
        <v>817</v>
      </c>
      <c r="AR19" t="s">
        <v>818</v>
      </c>
      <c r="AS19" t="s">
        <v>794</v>
      </c>
      <c r="AT19" t="s">
        <v>819</v>
      </c>
      <c r="AU19" t="s">
        <v>820</v>
      </c>
      <c r="AW19" t="s">
        <v>821</v>
      </c>
      <c r="AY19" t="s">
        <v>822</v>
      </c>
      <c r="AZ19" t="s">
        <v>823</v>
      </c>
      <c r="BA19" t="s">
        <v>824</v>
      </c>
      <c r="BB19" t="s">
        <v>825</v>
      </c>
    </row>
    <row r="20" spans="2:54" x14ac:dyDescent="0.3">
      <c r="B20" t="s">
        <v>826</v>
      </c>
      <c r="E20" t="s">
        <v>827</v>
      </c>
      <c r="F20" t="s">
        <v>828</v>
      </c>
      <c r="G20" t="s">
        <v>829</v>
      </c>
      <c r="K20" t="s">
        <v>830</v>
      </c>
      <c r="L20" t="s">
        <v>831</v>
      </c>
      <c r="O20" t="s">
        <v>832</v>
      </c>
      <c r="P20" t="s">
        <v>833</v>
      </c>
      <c r="Q20" t="s">
        <v>834</v>
      </c>
      <c r="R20" t="s">
        <v>835</v>
      </c>
      <c r="S20" t="s">
        <v>836</v>
      </c>
      <c r="T20" t="s">
        <v>837</v>
      </c>
      <c r="U20" t="s">
        <v>838</v>
      </c>
      <c r="W20" t="s">
        <v>839</v>
      </c>
      <c r="Y20" t="s">
        <v>840</v>
      </c>
      <c r="Z20" t="s">
        <v>841</v>
      </c>
      <c r="AA20" t="s">
        <v>830</v>
      </c>
      <c r="AB20" t="s">
        <v>842</v>
      </c>
      <c r="AC20" t="s">
        <v>843</v>
      </c>
      <c r="AD20" t="s">
        <v>844</v>
      </c>
      <c r="AH20" t="s">
        <v>845</v>
      </c>
      <c r="AI20" t="s">
        <v>846</v>
      </c>
      <c r="AJ20" t="s">
        <v>847</v>
      </c>
      <c r="AK20" t="s">
        <v>848</v>
      </c>
      <c r="AL20" t="s">
        <v>849</v>
      </c>
      <c r="AM20" t="s">
        <v>850</v>
      </c>
      <c r="AN20" t="s">
        <v>851</v>
      </c>
      <c r="AO20" t="s">
        <v>852</v>
      </c>
      <c r="AQ20" t="s">
        <v>853</v>
      </c>
      <c r="AR20" t="s">
        <v>854</v>
      </c>
      <c r="AS20" t="s">
        <v>855</v>
      </c>
      <c r="AT20" t="s">
        <v>856</v>
      </c>
      <c r="AU20" t="s">
        <v>857</v>
      </c>
      <c r="AW20" t="s">
        <v>858</v>
      </c>
      <c r="AY20" t="s">
        <v>859</v>
      </c>
      <c r="AZ20" t="s">
        <v>860</v>
      </c>
      <c r="BA20" t="s">
        <v>861</v>
      </c>
      <c r="BB20" t="s">
        <v>862</v>
      </c>
    </row>
    <row r="21" spans="2:54" x14ac:dyDescent="0.3">
      <c r="B21" t="s">
        <v>863</v>
      </c>
      <c r="E21" t="s">
        <v>864</v>
      </c>
      <c r="F21" t="s">
        <v>865</v>
      </c>
      <c r="G21" t="s">
        <v>866</v>
      </c>
      <c r="K21" t="s">
        <v>867</v>
      </c>
      <c r="L21" t="s">
        <v>868</v>
      </c>
      <c r="O21" t="s">
        <v>869</v>
      </c>
      <c r="P21" t="s">
        <v>870</v>
      </c>
      <c r="Q21" t="s">
        <v>871</v>
      </c>
      <c r="R21" t="s">
        <v>872</v>
      </c>
      <c r="S21" t="s">
        <v>873</v>
      </c>
      <c r="T21" t="s">
        <v>874</v>
      </c>
      <c r="U21" t="s">
        <v>875</v>
      </c>
      <c r="W21" t="s">
        <v>876</v>
      </c>
      <c r="Y21" t="s">
        <v>877</v>
      </c>
      <c r="Z21" t="s">
        <v>878</v>
      </c>
      <c r="AA21" t="s">
        <v>879</v>
      </c>
      <c r="AB21" t="s">
        <v>880</v>
      </c>
      <c r="AC21" t="s">
        <v>881</v>
      </c>
      <c r="AD21" t="s">
        <v>882</v>
      </c>
      <c r="AH21" t="s">
        <v>883</v>
      </c>
      <c r="AI21" t="s">
        <v>884</v>
      </c>
      <c r="AJ21" t="s">
        <v>885</v>
      </c>
      <c r="AK21" t="s">
        <v>886</v>
      </c>
      <c r="AL21" t="s">
        <v>887</v>
      </c>
      <c r="AM21" t="s">
        <v>888</v>
      </c>
      <c r="AN21" t="s">
        <v>889</v>
      </c>
      <c r="AO21" t="s">
        <v>877</v>
      </c>
      <c r="AQ21" t="s">
        <v>890</v>
      </c>
      <c r="AR21" t="s">
        <v>891</v>
      </c>
      <c r="AS21" t="s">
        <v>873</v>
      </c>
      <c r="AT21" t="s">
        <v>892</v>
      </c>
      <c r="AU21" t="s">
        <v>893</v>
      </c>
      <c r="AW21" t="s">
        <v>894</v>
      </c>
      <c r="AY21" t="s">
        <v>895</v>
      </c>
      <c r="AZ21" t="s">
        <v>896</v>
      </c>
      <c r="BA21" t="s">
        <v>897</v>
      </c>
      <c r="BB21" t="s">
        <v>898</v>
      </c>
    </row>
    <row r="22" spans="2:54" x14ac:dyDescent="0.3">
      <c r="B22" t="s">
        <v>899</v>
      </c>
      <c r="E22" t="s">
        <v>900</v>
      </c>
      <c r="F22" t="s">
        <v>901</v>
      </c>
      <c r="G22" t="s">
        <v>902</v>
      </c>
      <c r="K22" t="s">
        <v>903</v>
      </c>
      <c r="L22" t="s">
        <v>904</v>
      </c>
      <c r="O22" t="s">
        <v>905</v>
      </c>
      <c r="P22" t="s">
        <v>906</v>
      </c>
      <c r="Q22" t="s">
        <v>907</v>
      </c>
      <c r="R22" t="s">
        <v>908</v>
      </c>
      <c r="S22" t="s">
        <v>909</v>
      </c>
      <c r="T22" t="s">
        <v>910</v>
      </c>
      <c r="U22" t="s">
        <v>905</v>
      </c>
      <c r="W22" t="s">
        <v>911</v>
      </c>
      <c r="Y22" t="s">
        <v>912</v>
      </c>
      <c r="Z22" t="s">
        <v>906</v>
      </c>
      <c r="AA22" t="s">
        <v>913</v>
      </c>
      <c r="AB22" t="s">
        <v>914</v>
      </c>
      <c r="AC22" t="s">
        <v>915</v>
      </c>
      <c r="AD22" t="s">
        <v>916</v>
      </c>
      <c r="AH22" t="s">
        <v>917</v>
      </c>
      <c r="AI22" t="s">
        <v>918</v>
      </c>
      <c r="AJ22" t="s">
        <v>919</v>
      </c>
      <c r="AK22" t="s">
        <v>920</v>
      </c>
      <c r="AL22" t="s">
        <v>921</v>
      </c>
      <c r="AM22" t="s">
        <v>921</v>
      </c>
      <c r="AN22" t="s">
        <v>922</v>
      </c>
      <c r="AO22" t="s">
        <v>923</v>
      </c>
      <c r="AQ22" t="s">
        <v>924</v>
      </c>
      <c r="AR22" t="s">
        <v>925</v>
      </c>
      <c r="AS22" t="s">
        <v>926</v>
      </c>
      <c r="AT22" t="s">
        <v>927</v>
      </c>
      <c r="AU22" t="s">
        <v>928</v>
      </c>
      <c r="AW22" t="s">
        <v>929</v>
      </c>
      <c r="AY22" t="s">
        <v>930</v>
      </c>
      <c r="AZ22" t="s">
        <v>930</v>
      </c>
      <c r="BA22" t="s">
        <v>931</v>
      </c>
      <c r="BB22" t="s">
        <v>932</v>
      </c>
    </row>
    <row r="23" spans="2:54" x14ac:dyDescent="0.3">
      <c r="B23" t="s">
        <v>933</v>
      </c>
      <c r="E23" t="s">
        <v>934</v>
      </c>
      <c r="F23" t="s">
        <v>935</v>
      </c>
      <c r="G23" t="s">
        <v>936</v>
      </c>
      <c r="K23" t="s">
        <v>937</v>
      </c>
      <c r="L23" t="s">
        <v>938</v>
      </c>
      <c r="O23" t="s">
        <v>939</v>
      </c>
      <c r="P23" t="s">
        <v>940</v>
      </c>
      <c r="Q23" t="s">
        <v>941</v>
      </c>
      <c r="R23" t="s">
        <v>942</v>
      </c>
      <c r="S23" t="s">
        <v>943</v>
      </c>
      <c r="T23" t="s">
        <v>944</v>
      </c>
      <c r="U23" t="s">
        <v>945</v>
      </c>
      <c r="W23" t="s">
        <v>946</v>
      </c>
      <c r="Y23" t="s">
        <v>947</v>
      </c>
      <c r="Z23" t="s">
        <v>948</v>
      </c>
      <c r="AA23" t="s">
        <v>949</v>
      </c>
      <c r="AB23" t="s">
        <v>950</v>
      </c>
      <c r="AC23" t="s">
        <v>951</v>
      </c>
      <c r="AD23" t="s">
        <v>952</v>
      </c>
      <c r="AH23" t="s">
        <v>953</v>
      </c>
      <c r="AI23" t="s">
        <v>954</v>
      </c>
      <c r="AJ23" t="s">
        <v>955</v>
      </c>
      <c r="AK23" t="s">
        <v>956</v>
      </c>
      <c r="AL23" t="s">
        <v>957</v>
      </c>
      <c r="AM23" t="s">
        <v>958</v>
      </c>
      <c r="AN23" t="s">
        <v>959</v>
      </c>
      <c r="AO23" t="s">
        <v>960</v>
      </c>
      <c r="AQ23" t="s">
        <v>961</v>
      </c>
      <c r="AR23" t="s">
        <v>962</v>
      </c>
      <c r="AS23" t="s">
        <v>963</v>
      </c>
      <c r="AT23" t="s">
        <v>964</v>
      </c>
      <c r="AU23" t="s">
        <v>965</v>
      </c>
      <c r="AW23" t="s">
        <v>966</v>
      </c>
      <c r="AY23" t="s">
        <v>967</v>
      </c>
      <c r="AZ23" t="s">
        <v>967</v>
      </c>
      <c r="BA23" t="s">
        <v>945</v>
      </c>
      <c r="BB23" t="s">
        <v>968</v>
      </c>
    </row>
    <row r="24" spans="2:54" x14ac:dyDescent="0.3">
      <c r="B24" t="s">
        <v>969</v>
      </c>
      <c r="E24" t="s">
        <v>970</v>
      </c>
      <c r="F24" t="s">
        <v>971</v>
      </c>
      <c r="G24" t="s">
        <v>939</v>
      </c>
      <c r="K24" t="s">
        <v>972</v>
      </c>
      <c r="L24" t="s">
        <v>973</v>
      </c>
      <c r="O24" t="s">
        <v>974</v>
      </c>
      <c r="P24" t="s">
        <v>975</v>
      </c>
      <c r="Q24" t="s">
        <v>976</v>
      </c>
      <c r="R24" t="s">
        <v>977</v>
      </c>
      <c r="S24" t="s">
        <v>978</v>
      </c>
      <c r="T24" t="s">
        <v>979</v>
      </c>
      <c r="U24" t="s">
        <v>980</v>
      </c>
      <c r="W24" t="s">
        <v>981</v>
      </c>
      <c r="Y24" t="s">
        <v>982</v>
      </c>
      <c r="Z24" t="s">
        <v>983</v>
      </c>
      <c r="AA24" t="s">
        <v>984</v>
      </c>
      <c r="AB24" t="s">
        <v>985</v>
      </c>
      <c r="AC24" t="s">
        <v>986</v>
      </c>
      <c r="AD24" t="s">
        <v>987</v>
      </c>
      <c r="AH24" t="s">
        <v>988</v>
      </c>
      <c r="AI24" t="s">
        <v>989</v>
      </c>
      <c r="AJ24" t="s">
        <v>990</v>
      </c>
      <c r="AK24" t="s">
        <v>991</v>
      </c>
      <c r="AL24" t="s">
        <v>992</v>
      </c>
      <c r="AM24" t="s">
        <v>993</v>
      </c>
      <c r="AN24" t="s">
        <v>994</v>
      </c>
      <c r="AO24" t="s">
        <v>995</v>
      </c>
      <c r="AQ24" t="s">
        <v>996</v>
      </c>
      <c r="AR24" t="s">
        <v>997</v>
      </c>
      <c r="AS24" t="s">
        <v>998</v>
      </c>
      <c r="AT24" t="s">
        <v>999</v>
      </c>
      <c r="AU24" t="s">
        <v>1000</v>
      </c>
      <c r="AW24" t="s">
        <v>1001</v>
      </c>
      <c r="AY24" t="s">
        <v>1002</v>
      </c>
      <c r="AZ24" t="s">
        <v>1003</v>
      </c>
      <c r="BA24" t="s">
        <v>1004</v>
      </c>
      <c r="BB24" t="s">
        <v>1005</v>
      </c>
    </row>
    <row r="25" spans="2:54" x14ac:dyDescent="0.3">
      <c r="B25" t="s">
        <v>1006</v>
      </c>
      <c r="E25" t="s">
        <v>1007</v>
      </c>
      <c r="F25" t="s">
        <v>1008</v>
      </c>
      <c r="G25" t="s">
        <v>1009</v>
      </c>
      <c r="K25" t="s">
        <v>1010</v>
      </c>
      <c r="L25" t="s">
        <v>1011</v>
      </c>
      <c r="O25" t="s">
        <v>1012</v>
      </c>
      <c r="P25" t="s">
        <v>1013</v>
      </c>
      <c r="Q25" t="s">
        <v>1007</v>
      </c>
      <c r="R25" t="s">
        <v>1014</v>
      </c>
      <c r="S25" t="s">
        <v>1013</v>
      </c>
      <c r="T25" t="s">
        <v>1015</v>
      </c>
      <c r="U25" t="s">
        <v>1016</v>
      </c>
      <c r="W25" t="s">
        <v>1017</v>
      </c>
      <c r="Y25" t="s">
        <v>1018</v>
      </c>
      <c r="Z25" t="s">
        <v>1019</v>
      </c>
      <c r="AA25" t="s">
        <v>1020</v>
      </c>
      <c r="AB25" t="s">
        <v>1021</v>
      </c>
      <c r="AC25" t="s">
        <v>1022</v>
      </c>
      <c r="AD25" t="s">
        <v>1023</v>
      </c>
      <c r="AH25" t="s">
        <v>1024</v>
      </c>
      <c r="AI25" t="s">
        <v>1025</v>
      </c>
      <c r="AJ25" t="s">
        <v>1026</v>
      </c>
      <c r="AK25" t="s">
        <v>1027</v>
      </c>
      <c r="AL25" t="s">
        <v>1028</v>
      </c>
      <c r="AM25" t="s">
        <v>1029</v>
      </c>
      <c r="AN25" t="s">
        <v>1030</v>
      </c>
      <c r="AO25" t="s">
        <v>1031</v>
      </c>
      <c r="AQ25" t="s">
        <v>1032</v>
      </c>
      <c r="AR25" t="s">
        <v>1033</v>
      </c>
      <c r="AS25" t="s">
        <v>1028</v>
      </c>
      <c r="AT25" t="s">
        <v>1034</v>
      </c>
      <c r="AU25" t="s">
        <v>1035</v>
      </c>
      <c r="AW25" t="s">
        <v>1036</v>
      </c>
      <c r="AY25" t="s">
        <v>1037</v>
      </c>
      <c r="AZ25" t="s">
        <v>1038</v>
      </c>
      <c r="BA25" t="s">
        <v>1039</v>
      </c>
    </row>
    <row r="26" spans="2:54" x14ac:dyDescent="0.3">
      <c r="B26" t="s">
        <v>1040</v>
      </c>
      <c r="E26" t="s">
        <v>1041</v>
      </c>
      <c r="F26" t="s">
        <v>1042</v>
      </c>
      <c r="G26" t="s">
        <v>1043</v>
      </c>
      <c r="K26" t="s">
        <v>1044</v>
      </c>
      <c r="L26" t="s">
        <v>1045</v>
      </c>
      <c r="O26" t="s">
        <v>1046</v>
      </c>
      <c r="P26" t="s">
        <v>1047</v>
      </c>
      <c r="Q26" t="s">
        <v>1041</v>
      </c>
      <c r="R26" t="s">
        <v>1048</v>
      </c>
      <c r="S26" t="s">
        <v>1049</v>
      </c>
      <c r="T26" t="s">
        <v>1050</v>
      </c>
      <c r="U26" t="s">
        <v>1051</v>
      </c>
      <c r="Y26" t="s">
        <v>1052</v>
      </c>
      <c r="Z26" t="s">
        <v>1053</v>
      </c>
      <c r="AA26" t="s">
        <v>1054</v>
      </c>
      <c r="AB26" t="s">
        <v>1055</v>
      </c>
      <c r="AC26" t="s">
        <v>1056</v>
      </c>
      <c r="AD26" t="s">
        <v>1057</v>
      </c>
      <c r="AH26" t="s">
        <v>1058</v>
      </c>
      <c r="AI26" t="s">
        <v>1059</v>
      </c>
      <c r="AJ26" t="s">
        <v>1060</v>
      </c>
      <c r="AK26" t="s">
        <v>1061</v>
      </c>
      <c r="AL26" t="s">
        <v>1062</v>
      </c>
      <c r="AM26" t="s">
        <v>1063</v>
      </c>
      <c r="AN26" t="s">
        <v>1064</v>
      </c>
      <c r="AO26" t="s">
        <v>1065</v>
      </c>
      <c r="AQ26" t="s">
        <v>1066</v>
      </c>
      <c r="AR26" t="s">
        <v>1067</v>
      </c>
      <c r="AS26" t="s">
        <v>1068</v>
      </c>
      <c r="AT26" t="s">
        <v>1069</v>
      </c>
      <c r="AU26" t="s">
        <v>1070</v>
      </c>
      <c r="AW26" t="s">
        <v>1071</v>
      </c>
      <c r="AY26" t="s">
        <v>1072</v>
      </c>
      <c r="AZ26" t="s">
        <v>1073</v>
      </c>
      <c r="BA26" t="s">
        <v>1074</v>
      </c>
    </row>
    <row r="27" spans="2:54" x14ac:dyDescent="0.3">
      <c r="B27" t="s">
        <v>1075</v>
      </c>
      <c r="E27" t="s">
        <v>1076</v>
      </c>
      <c r="F27" t="s">
        <v>1077</v>
      </c>
      <c r="G27" t="s">
        <v>1078</v>
      </c>
      <c r="K27" t="s">
        <v>1079</v>
      </c>
      <c r="L27" t="s">
        <v>1080</v>
      </c>
      <c r="O27" t="s">
        <v>1081</v>
      </c>
      <c r="P27" t="s">
        <v>1082</v>
      </c>
      <c r="Q27" t="s">
        <v>1083</v>
      </c>
      <c r="R27" t="s">
        <v>1084</v>
      </c>
      <c r="S27" t="s">
        <v>1085</v>
      </c>
      <c r="T27" t="s">
        <v>1086</v>
      </c>
      <c r="U27" t="s">
        <v>1081</v>
      </c>
      <c r="Y27" t="s">
        <v>1087</v>
      </c>
      <c r="Z27" t="s">
        <v>1067</v>
      </c>
      <c r="AA27" t="s">
        <v>1088</v>
      </c>
      <c r="AB27" t="s">
        <v>1089</v>
      </c>
      <c r="AC27" t="s">
        <v>1090</v>
      </c>
      <c r="AD27" t="s">
        <v>1091</v>
      </c>
      <c r="AH27" t="s">
        <v>1092</v>
      </c>
      <c r="AI27" t="s">
        <v>1093</v>
      </c>
      <c r="AJ27" t="s">
        <v>1094</v>
      </c>
      <c r="AK27" t="s">
        <v>1095</v>
      </c>
      <c r="AL27" t="s">
        <v>1096</v>
      </c>
      <c r="AM27" t="s">
        <v>1097</v>
      </c>
      <c r="AN27" t="s">
        <v>1098</v>
      </c>
      <c r="AO27" t="s">
        <v>1082</v>
      </c>
      <c r="AQ27" t="s">
        <v>1099</v>
      </c>
      <c r="AR27" t="s">
        <v>1100</v>
      </c>
      <c r="AS27" t="s">
        <v>1101</v>
      </c>
      <c r="AT27" t="s">
        <v>1102</v>
      </c>
      <c r="AU27" t="s">
        <v>1103</v>
      </c>
      <c r="AW27" t="s">
        <v>1104</v>
      </c>
      <c r="AY27" t="s">
        <v>1105</v>
      </c>
      <c r="AZ27" t="s">
        <v>1106</v>
      </c>
      <c r="BA27" t="s">
        <v>1107</v>
      </c>
    </row>
    <row r="28" spans="2:54" x14ac:dyDescent="0.3">
      <c r="B28" t="s">
        <v>1108</v>
      </c>
      <c r="E28" t="s">
        <v>1109</v>
      </c>
      <c r="F28" t="s">
        <v>1110</v>
      </c>
      <c r="G28" t="s">
        <v>1111</v>
      </c>
      <c r="K28" t="s">
        <v>1112</v>
      </c>
      <c r="L28" t="s">
        <v>1113</v>
      </c>
      <c r="O28" t="s">
        <v>1114</v>
      </c>
      <c r="P28" t="s">
        <v>1115</v>
      </c>
      <c r="Q28" t="s">
        <v>1109</v>
      </c>
      <c r="R28" t="s">
        <v>1116</v>
      </c>
      <c r="S28" t="s">
        <v>1117</v>
      </c>
      <c r="T28" t="s">
        <v>1118</v>
      </c>
      <c r="U28" t="s">
        <v>1119</v>
      </c>
      <c r="Y28" t="s">
        <v>1120</v>
      </c>
      <c r="Z28" t="s">
        <v>1121</v>
      </c>
      <c r="AA28" t="s">
        <v>1122</v>
      </c>
      <c r="AB28" t="s">
        <v>1123</v>
      </c>
      <c r="AC28" t="s">
        <v>1124</v>
      </c>
      <c r="AD28" t="s">
        <v>1125</v>
      </c>
      <c r="AH28" t="s">
        <v>1126</v>
      </c>
      <c r="AI28" t="s">
        <v>1127</v>
      </c>
      <c r="AJ28" t="s">
        <v>1128</v>
      </c>
      <c r="AK28" t="s">
        <v>1129</v>
      </c>
      <c r="AL28" t="s">
        <v>1130</v>
      </c>
      <c r="AM28" t="s">
        <v>1109</v>
      </c>
      <c r="AN28" t="s">
        <v>1131</v>
      </c>
      <c r="AO28" t="s">
        <v>1132</v>
      </c>
      <c r="AQ28" t="s">
        <v>1133</v>
      </c>
      <c r="AR28" t="s">
        <v>1134</v>
      </c>
      <c r="AS28" t="s">
        <v>1135</v>
      </c>
      <c r="AT28" t="s">
        <v>1136</v>
      </c>
      <c r="AU28" t="s">
        <v>1137</v>
      </c>
      <c r="AW28" t="s">
        <v>1138</v>
      </c>
      <c r="AY28" t="s">
        <v>1139</v>
      </c>
      <c r="AZ28" t="s">
        <v>1140</v>
      </c>
      <c r="BA28" t="s">
        <v>1141</v>
      </c>
    </row>
    <row r="29" spans="2:54" x14ac:dyDescent="0.3">
      <c r="B29" t="s">
        <v>1142</v>
      </c>
      <c r="E29" t="s">
        <v>1143</v>
      </c>
      <c r="F29" t="s">
        <v>1144</v>
      </c>
      <c r="G29" t="s">
        <v>1145</v>
      </c>
      <c r="K29" t="s">
        <v>1146</v>
      </c>
      <c r="L29" t="s">
        <v>1147</v>
      </c>
      <c r="O29" t="s">
        <v>1148</v>
      </c>
      <c r="P29" t="s">
        <v>1149</v>
      </c>
      <c r="Q29" t="s">
        <v>1143</v>
      </c>
      <c r="R29" t="s">
        <v>1150</v>
      </c>
      <c r="S29" t="s">
        <v>1151</v>
      </c>
      <c r="T29" t="s">
        <v>1152</v>
      </c>
      <c r="U29" t="s">
        <v>1153</v>
      </c>
      <c r="Y29" t="s">
        <v>1154</v>
      </c>
      <c r="Z29" t="s">
        <v>1155</v>
      </c>
      <c r="AA29" t="s">
        <v>1156</v>
      </c>
      <c r="AB29" t="s">
        <v>1157</v>
      </c>
      <c r="AC29" t="s">
        <v>1158</v>
      </c>
      <c r="AD29" t="s">
        <v>1159</v>
      </c>
      <c r="AH29" t="s">
        <v>1160</v>
      </c>
      <c r="AI29" t="s">
        <v>1161</v>
      </c>
      <c r="AJ29" t="s">
        <v>1162</v>
      </c>
      <c r="AK29" t="s">
        <v>1163</v>
      </c>
      <c r="AL29" t="s">
        <v>1164</v>
      </c>
      <c r="AM29" t="s">
        <v>1165</v>
      </c>
      <c r="AN29" t="s">
        <v>1166</v>
      </c>
      <c r="AO29" t="s">
        <v>1149</v>
      </c>
      <c r="AQ29" t="s">
        <v>1167</v>
      </c>
      <c r="AR29" t="s">
        <v>1168</v>
      </c>
      <c r="AS29" t="s">
        <v>1169</v>
      </c>
      <c r="AT29" t="s">
        <v>1170</v>
      </c>
      <c r="AU29" t="s">
        <v>1171</v>
      </c>
      <c r="AW29" t="s">
        <v>1172</v>
      </c>
      <c r="AY29" t="s">
        <v>1173</v>
      </c>
      <c r="AZ29" t="s">
        <v>1174</v>
      </c>
      <c r="BA29" t="s">
        <v>1175</v>
      </c>
    </row>
    <row r="30" spans="2:54" x14ac:dyDescent="0.3">
      <c r="B30" t="s">
        <v>1176</v>
      </c>
      <c r="E30" t="s">
        <v>1177</v>
      </c>
      <c r="F30" t="s">
        <v>1178</v>
      </c>
      <c r="G30" t="s">
        <v>1179</v>
      </c>
      <c r="K30" t="s">
        <v>1180</v>
      </c>
      <c r="L30" t="s">
        <v>1181</v>
      </c>
      <c r="O30" t="s">
        <v>1182</v>
      </c>
      <c r="P30" t="s">
        <v>1183</v>
      </c>
      <c r="Q30" t="s">
        <v>1184</v>
      </c>
      <c r="R30" t="s">
        <v>1185</v>
      </c>
      <c r="S30" t="s">
        <v>1186</v>
      </c>
      <c r="T30" t="s">
        <v>1187</v>
      </c>
      <c r="U30" t="s">
        <v>1188</v>
      </c>
      <c r="Y30" t="s">
        <v>1189</v>
      </c>
      <c r="Z30" t="s">
        <v>1190</v>
      </c>
      <c r="AA30" t="s">
        <v>1191</v>
      </c>
      <c r="AB30" t="s">
        <v>1192</v>
      </c>
      <c r="AC30" t="s">
        <v>1193</v>
      </c>
      <c r="AD30" t="s">
        <v>1194</v>
      </c>
      <c r="AH30" t="s">
        <v>1195</v>
      </c>
      <c r="AI30" t="s">
        <v>1196</v>
      </c>
      <c r="AJ30" t="s">
        <v>1197</v>
      </c>
      <c r="AK30" t="s">
        <v>1198</v>
      </c>
      <c r="AL30" t="s">
        <v>1199</v>
      </c>
      <c r="AM30" t="s">
        <v>1200</v>
      </c>
      <c r="AN30" t="s">
        <v>1201</v>
      </c>
      <c r="AO30" t="s">
        <v>1183</v>
      </c>
      <c r="AQ30" t="s">
        <v>1202</v>
      </c>
      <c r="AR30" t="s">
        <v>1203</v>
      </c>
      <c r="AS30" t="s">
        <v>1204</v>
      </c>
      <c r="AT30" t="s">
        <v>1205</v>
      </c>
      <c r="AU30" t="s">
        <v>1206</v>
      </c>
      <c r="AW30" t="s">
        <v>1207</v>
      </c>
      <c r="AY30" t="s">
        <v>1208</v>
      </c>
      <c r="AZ30" t="s">
        <v>1209</v>
      </c>
      <c r="BA30" t="s">
        <v>1210</v>
      </c>
    </row>
    <row r="31" spans="2:54" x14ac:dyDescent="0.3">
      <c r="B31" t="s">
        <v>1211</v>
      </c>
      <c r="E31" t="s">
        <v>1212</v>
      </c>
      <c r="F31" t="s">
        <v>1213</v>
      </c>
      <c r="G31" t="s">
        <v>1214</v>
      </c>
      <c r="K31" t="s">
        <v>1215</v>
      </c>
      <c r="L31" t="s">
        <v>1216</v>
      </c>
      <c r="O31" t="s">
        <v>1217</v>
      </c>
      <c r="P31" t="s">
        <v>1218</v>
      </c>
      <c r="Q31" t="s">
        <v>1219</v>
      </c>
      <c r="R31" t="s">
        <v>1220</v>
      </c>
      <c r="S31" t="s">
        <v>1211</v>
      </c>
      <c r="T31" t="s">
        <v>1221</v>
      </c>
      <c r="U31" t="s">
        <v>1222</v>
      </c>
      <c r="Y31" t="s">
        <v>1223</v>
      </c>
      <c r="Z31" t="s">
        <v>1224</v>
      </c>
      <c r="AA31" t="s">
        <v>1225</v>
      </c>
      <c r="AB31" t="s">
        <v>1226</v>
      </c>
      <c r="AC31" t="s">
        <v>1227</v>
      </c>
      <c r="AD31" t="s">
        <v>1228</v>
      </c>
      <c r="AH31" t="s">
        <v>1229</v>
      </c>
      <c r="AI31" t="s">
        <v>1230</v>
      </c>
      <c r="AJ31" t="s">
        <v>1231</v>
      </c>
      <c r="AK31" t="s">
        <v>1232</v>
      </c>
      <c r="AL31" t="s">
        <v>1233</v>
      </c>
      <c r="AM31" t="s">
        <v>1234</v>
      </c>
      <c r="AN31" t="s">
        <v>1235</v>
      </c>
      <c r="AO31" t="s">
        <v>1236</v>
      </c>
      <c r="AQ31" t="s">
        <v>1237</v>
      </c>
      <c r="AR31" t="s">
        <v>1238</v>
      </c>
      <c r="AS31" t="s">
        <v>1236</v>
      </c>
      <c r="AT31" t="s">
        <v>1239</v>
      </c>
      <c r="AW31" t="s">
        <v>1240</v>
      </c>
      <c r="AY31" t="s">
        <v>1241</v>
      </c>
      <c r="AZ31" t="s">
        <v>1242</v>
      </c>
      <c r="BA31" t="s">
        <v>1243</v>
      </c>
    </row>
    <row r="32" spans="2:54" x14ac:dyDescent="0.3">
      <c r="B32" t="s">
        <v>1244</v>
      </c>
      <c r="E32" t="s">
        <v>1245</v>
      </c>
      <c r="F32" t="s">
        <v>1246</v>
      </c>
      <c r="G32" t="s">
        <v>1247</v>
      </c>
      <c r="K32" t="s">
        <v>1248</v>
      </c>
      <c r="L32" t="s">
        <v>1249</v>
      </c>
      <c r="O32" t="s">
        <v>1250</v>
      </c>
      <c r="P32" t="s">
        <v>1251</v>
      </c>
      <c r="Q32" t="s">
        <v>1252</v>
      </c>
      <c r="R32" t="s">
        <v>1253</v>
      </c>
      <c r="S32" t="s">
        <v>1254</v>
      </c>
      <c r="T32" t="s">
        <v>1255</v>
      </c>
      <c r="U32" t="s">
        <v>1256</v>
      </c>
      <c r="Y32" t="s">
        <v>1257</v>
      </c>
      <c r="Z32" t="s">
        <v>1258</v>
      </c>
      <c r="AA32" t="s">
        <v>1259</v>
      </c>
      <c r="AB32" t="s">
        <v>1260</v>
      </c>
      <c r="AC32" t="s">
        <v>1261</v>
      </c>
      <c r="AD32" t="s">
        <v>1262</v>
      </c>
      <c r="AH32" t="s">
        <v>1263</v>
      </c>
      <c r="AI32" t="s">
        <v>1264</v>
      </c>
      <c r="AJ32" t="s">
        <v>1265</v>
      </c>
      <c r="AK32" t="s">
        <v>1266</v>
      </c>
      <c r="AL32" t="s">
        <v>1267</v>
      </c>
      <c r="AM32" t="s">
        <v>1268</v>
      </c>
      <c r="AN32" t="s">
        <v>1269</v>
      </c>
      <c r="AO32" t="s">
        <v>1270</v>
      </c>
      <c r="AQ32" t="s">
        <v>1271</v>
      </c>
      <c r="AR32" t="s">
        <v>1272</v>
      </c>
      <c r="AS32" t="s">
        <v>1273</v>
      </c>
      <c r="AT32" t="s">
        <v>1274</v>
      </c>
      <c r="AW32" t="s">
        <v>1275</v>
      </c>
      <c r="AY32" t="s">
        <v>1276</v>
      </c>
      <c r="AZ32" t="s">
        <v>1277</v>
      </c>
      <c r="BA32" t="s">
        <v>1278</v>
      </c>
    </row>
    <row r="33" spans="2:53" x14ac:dyDescent="0.3">
      <c r="B33" t="s">
        <v>1279</v>
      </c>
      <c r="E33" t="s">
        <v>1280</v>
      </c>
      <c r="F33" t="s">
        <v>1281</v>
      </c>
      <c r="G33" t="s">
        <v>1282</v>
      </c>
      <c r="K33" t="s">
        <v>1283</v>
      </c>
      <c r="L33" t="s">
        <v>1284</v>
      </c>
      <c r="O33" t="s">
        <v>1285</v>
      </c>
      <c r="P33" t="s">
        <v>1286</v>
      </c>
      <c r="Q33" t="s">
        <v>1287</v>
      </c>
      <c r="R33" t="s">
        <v>1288</v>
      </c>
      <c r="S33" t="s">
        <v>1289</v>
      </c>
      <c r="T33" t="s">
        <v>1290</v>
      </c>
      <c r="U33" t="s">
        <v>1291</v>
      </c>
      <c r="Y33" t="s">
        <v>1292</v>
      </c>
      <c r="Z33" t="s">
        <v>1283</v>
      </c>
      <c r="AA33" t="s">
        <v>1293</v>
      </c>
      <c r="AB33" t="s">
        <v>1294</v>
      </c>
      <c r="AC33" t="s">
        <v>1295</v>
      </c>
      <c r="AD33" t="s">
        <v>1296</v>
      </c>
      <c r="AH33" t="s">
        <v>1297</v>
      </c>
      <c r="AI33" t="s">
        <v>1298</v>
      </c>
      <c r="AJ33" t="s">
        <v>1299</v>
      </c>
      <c r="AK33" t="s">
        <v>1300</v>
      </c>
      <c r="AL33" t="s">
        <v>1301</v>
      </c>
      <c r="AM33" t="s">
        <v>1302</v>
      </c>
      <c r="AN33" t="s">
        <v>1303</v>
      </c>
      <c r="AO33" t="s">
        <v>1304</v>
      </c>
      <c r="AQ33" t="s">
        <v>1305</v>
      </c>
      <c r="AR33" t="s">
        <v>1306</v>
      </c>
      <c r="AS33" t="s">
        <v>1307</v>
      </c>
      <c r="AT33" t="s">
        <v>1308</v>
      </c>
      <c r="AW33" t="s">
        <v>1309</v>
      </c>
      <c r="AY33" t="s">
        <v>1310</v>
      </c>
      <c r="AZ33" t="s">
        <v>1311</v>
      </c>
      <c r="BA33" t="s">
        <v>1312</v>
      </c>
    </row>
    <row r="34" spans="2:53" x14ac:dyDescent="0.3">
      <c r="B34" t="s">
        <v>1313</v>
      </c>
      <c r="E34" t="s">
        <v>1314</v>
      </c>
      <c r="F34" t="s">
        <v>1315</v>
      </c>
      <c r="G34" t="s">
        <v>1316</v>
      </c>
      <c r="K34" t="s">
        <v>1317</v>
      </c>
      <c r="L34" t="s">
        <v>1318</v>
      </c>
      <c r="O34" t="s">
        <v>1319</v>
      </c>
      <c r="P34" t="s">
        <v>1320</v>
      </c>
      <c r="Q34" t="s">
        <v>1321</v>
      </c>
      <c r="R34" t="s">
        <v>1322</v>
      </c>
      <c r="S34" t="s">
        <v>1323</v>
      </c>
      <c r="T34" t="s">
        <v>1324</v>
      </c>
      <c r="U34" t="s">
        <v>1319</v>
      </c>
      <c r="Y34" t="s">
        <v>1325</v>
      </c>
      <c r="Z34" t="s">
        <v>1326</v>
      </c>
      <c r="AA34" t="s">
        <v>1327</v>
      </c>
      <c r="AB34" t="s">
        <v>1328</v>
      </c>
      <c r="AC34" t="s">
        <v>1329</v>
      </c>
      <c r="AD34" t="s">
        <v>1330</v>
      </c>
      <c r="AI34" t="s">
        <v>1331</v>
      </c>
      <c r="AJ34" t="s">
        <v>1332</v>
      </c>
      <c r="AK34" t="s">
        <v>1333</v>
      </c>
      <c r="AL34" t="s">
        <v>1334</v>
      </c>
      <c r="AM34" t="s">
        <v>1335</v>
      </c>
      <c r="AN34" t="s">
        <v>1336</v>
      </c>
      <c r="AO34" t="s">
        <v>1317</v>
      </c>
      <c r="AQ34" t="s">
        <v>1337</v>
      </c>
      <c r="AR34" t="s">
        <v>1338</v>
      </c>
      <c r="AS34" t="s">
        <v>1320</v>
      </c>
      <c r="AT34" t="s">
        <v>1339</v>
      </c>
      <c r="AW34" t="s">
        <v>1340</v>
      </c>
      <c r="AY34" t="s">
        <v>1341</v>
      </c>
      <c r="AZ34" t="s">
        <v>1342</v>
      </c>
      <c r="BA34" t="s">
        <v>1343</v>
      </c>
    </row>
    <row r="35" spans="2:53" x14ac:dyDescent="0.3">
      <c r="B35" t="s">
        <v>1344</v>
      </c>
      <c r="E35" t="s">
        <v>1345</v>
      </c>
      <c r="F35" t="s">
        <v>1346</v>
      </c>
      <c r="G35" t="s">
        <v>1347</v>
      </c>
      <c r="K35" t="s">
        <v>1348</v>
      </c>
      <c r="L35" t="s">
        <v>1349</v>
      </c>
      <c r="O35" t="s">
        <v>1350</v>
      </c>
      <c r="P35" t="s">
        <v>1351</v>
      </c>
      <c r="Q35" t="s">
        <v>1352</v>
      </c>
      <c r="R35" t="s">
        <v>1353</v>
      </c>
      <c r="S35" t="s">
        <v>1354</v>
      </c>
      <c r="T35" t="s">
        <v>1355</v>
      </c>
      <c r="U35" t="s">
        <v>1356</v>
      </c>
      <c r="Y35" t="s">
        <v>1357</v>
      </c>
      <c r="Z35" t="s">
        <v>1358</v>
      </c>
      <c r="AA35" t="s">
        <v>1359</v>
      </c>
      <c r="AB35" t="s">
        <v>1360</v>
      </c>
      <c r="AC35" t="s">
        <v>1361</v>
      </c>
      <c r="AD35" t="s">
        <v>1362</v>
      </c>
      <c r="AI35" t="s">
        <v>1363</v>
      </c>
      <c r="AJ35" t="s">
        <v>1364</v>
      </c>
      <c r="AK35" t="s">
        <v>1365</v>
      </c>
      <c r="AL35" t="s">
        <v>1366</v>
      </c>
      <c r="AM35" t="s">
        <v>1367</v>
      </c>
      <c r="AN35" t="s">
        <v>1368</v>
      </c>
      <c r="AO35" t="s">
        <v>1369</v>
      </c>
      <c r="AQ35" t="s">
        <v>1370</v>
      </c>
      <c r="AR35" t="s">
        <v>1371</v>
      </c>
      <c r="AS35" t="s">
        <v>1351</v>
      </c>
      <c r="AT35" t="s">
        <v>1372</v>
      </c>
      <c r="AW35" t="s">
        <v>1373</v>
      </c>
      <c r="AY35" t="s">
        <v>1374</v>
      </c>
      <c r="AZ35" t="s">
        <v>1375</v>
      </c>
      <c r="BA35" t="s">
        <v>1376</v>
      </c>
    </row>
    <row r="36" spans="2:53" x14ac:dyDescent="0.3">
      <c r="B36" t="s">
        <v>1377</v>
      </c>
      <c r="E36" t="s">
        <v>1378</v>
      </c>
      <c r="F36" t="s">
        <v>1379</v>
      </c>
      <c r="G36" t="s">
        <v>1380</v>
      </c>
      <c r="K36" t="s">
        <v>1381</v>
      </c>
      <c r="L36" t="s">
        <v>1382</v>
      </c>
      <c r="O36" t="s">
        <v>1383</v>
      </c>
      <c r="P36" t="s">
        <v>1384</v>
      </c>
      <c r="Q36" t="s">
        <v>1385</v>
      </c>
      <c r="R36" t="s">
        <v>1386</v>
      </c>
      <c r="S36" t="s">
        <v>1387</v>
      </c>
      <c r="T36" t="s">
        <v>1388</v>
      </c>
      <c r="U36" t="s">
        <v>1389</v>
      </c>
      <c r="Y36" t="s">
        <v>1390</v>
      </c>
      <c r="Z36" t="s">
        <v>1391</v>
      </c>
      <c r="AA36" t="s">
        <v>1392</v>
      </c>
      <c r="AB36" t="s">
        <v>1393</v>
      </c>
      <c r="AC36" t="s">
        <v>1394</v>
      </c>
      <c r="AD36" t="s">
        <v>1395</v>
      </c>
      <c r="AI36" t="s">
        <v>1396</v>
      </c>
      <c r="AJ36" t="s">
        <v>1386</v>
      </c>
      <c r="AK36" t="s">
        <v>1397</v>
      </c>
      <c r="AL36" t="s">
        <v>1398</v>
      </c>
      <c r="AM36" t="s">
        <v>1399</v>
      </c>
      <c r="AN36" t="s">
        <v>1400</v>
      </c>
      <c r="AO36" t="s">
        <v>1401</v>
      </c>
      <c r="AQ36" t="s">
        <v>1402</v>
      </c>
      <c r="AR36" t="s">
        <v>1403</v>
      </c>
      <c r="AS36" t="s">
        <v>1404</v>
      </c>
      <c r="AT36" t="s">
        <v>1405</v>
      </c>
      <c r="AW36" t="s">
        <v>1406</v>
      </c>
      <c r="AY36" t="s">
        <v>1407</v>
      </c>
      <c r="AZ36" t="s">
        <v>1408</v>
      </c>
      <c r="BA36" t="s">
        <v>1409</v>
      </c>
    </row>
    <row r="37" spans="2:53" x14ac:dyDescent="0.3">
      <c r="B37" t="s">
        <v>1403</v>
      </c>
      <c r="E37" t="s">
        <v>1410</v>
      </c>
      <c r="F37" t="s">
        <v>1411</v>
      </c>
      <c r="G37" t="s">
        <v>1412</v>
      </c>
      <c r="K37" t="s">
        <v>1413</v>
      </c>
      <c r="L37" t="s">
        <v>1414</v>
      </c>
      <c r="O37" t="s">
        <v>1415</v>
      </c>
      <c r="P37" t="s">
        <v>1416</v>
      </c>
      <c r="Q37" t="s">
        <v>1403</v>
      </c>
      <c r="R37" t="s">
        <v>1417</v>
      </c>
      <c r="S37" t="s">
        <v>1418</v>
      </c>
      <c r="T37" t="s">
        <v>1419</v>
      </c>
      <c r="U37" t="s">
        <v>1420</v>
      </c>
      <c r="Y37" t="s">
        <v>1421</v>
      </c>
      <c r="Z37" t="s">
        <v>1422</v>
      </c>
      <c r="AA37" t="s">
        <v>1423</v>
      </c>
      <c r="AB37" t="s">
        <v>1424</v>
      </c>
      <c r="AC37" t="s">
        <v>1425</v>
      </c>
      <c r="AD37" t="s">
        <v>1426</v>
      </c>
      <c r="AI37" t="s">
        <v>1427</v>
      </c>
      <c r="AJ37" t="s">
        <v>1428</v>
      </c>
      <c r="AK37" t="s">
        <v>1429</v>
      </c>
      <c r="AL37" t="s">
        <v>1430</v>
      </c>
      <c r="AM37" t="s">
        <v>1431</v>
      </c>
      <c r="AN37" t="s">
        <v>1432</v>
      </c>
      <c r="AO37" t="s">
        <v>1433</v>
      </c>
      <c r="AQ37" t="s">
        <v>1434</v>
      </c>
      <c r="AR37" t="s">
        <v>1435</v>
      </c>
      <c r="AS37" t="s">
        <v>1436</v>
      </c>
      <c r="AT37" t="s">
        <v>1437</v>
      </c>
      <c r="AW37" t="s">
        <v>1438</v>
      </c>
      <c r="AY37" t="s">
        <v>1439</v>
      </c>
      <c r="AZ37" t="s">
        <v>1440</v>
      </c>
      <c r="BA37" t="s">
        <v>1441</v>
      </c>
    </row>
    <row r="38" spans="2:53" x14ac:dyDescent="0.3">
      <c r="B38" t="s">
        <v>1442</v>
      </c>
      <c r="E38" t="s">
        <v>1443</v>
      </c>
      <c r="F38" t="s">
        <v>1444</v>
      </c>
      <c r="G38" t="s">
        <v>1445</v>
      </c>
      <c r="K38" t="s">
        <v>1446</v>
      </c>
      <c r="L38" t="s">
        <v>1447</v>
      </c>
      <c r="O38" t="s">
        <v>1448</v>
      </c>
      <c r="P38" t="s">
        <v>1449</v>
      </c>
      <c r="Q38" t="s">
        <v>1450</v>
      </c>
      <c r="R38" t="s">
        <v>1451</v>
      </c>
      <c r="S38" t="s">
        <v>1452</v>
      </c>
      <c r="T38" t="s">
        <v>1453</v>
      </c>
      <c r="U38" t="s">
        <v>1454</v>
      </c>
      <c r="Y38" t="s">
        <v>1455</v>
      </c>
      <c r="Z38" t="s">
        <v>1456</v>
      </c>
      <c r="AA38" t="s">
        <v>1457</v>
      </c>
      <c r="AB38" t="s">
        <v>1458</v>
      </c>
      <c r="AC38" t="s">
        <v>1459</v>
      </c>
      <c r="AD38" t="s">
        <v>1460</v>
      </c>
      <c r="AI38" t="s">
        <v>1461</v>
      </c>
      <c r="AJ38" t="s">
        <v>1462</v>
      </c>
      <c r="AK38" t="s">
        <v>1463</v>
      </c>
      <c r="AL38" t="s">
        <v>1464</v>
      </c>
      <c r="AM38" t="s">
        <v>1465</v>
      </c>
      <c r="AO38" t="s">
        <v>1466</v>
      </c>
      <c r="AQ38" t="s">
        <v>1467</v>
      </c>
      <c r="AR38" t="s">
        <v>1468</v>
      </c>
      <c r="AS38" t="s">
        <v>1469</v>
      </c>
      <c r="AT38" t="s">
        <v>1470</v>
      </c>
      <c r="AW38" t="s">
        <v>1471</v>
      </c>
      <c r="AY38" t="s">
        <v>1472</v>
      </c>
      <c r="AZ38" t="s">
        <v>1473</v>
      </c>
      <c r="BA38" t="s">
        <v>1474</v>
      </c>
    </row>
    <row r="39" spans="2:53" x14ac:dyDescent="0.3">
      <c r="B39" t="s">
        <v>1475</v>
      </c>
      <c r="E39" t="s">
        <v>1476</v>
      </c>
      <c r="F39" t="s">
        <v>1477</v>
      </c>
      <c r="G39" t="s">
        <v>1478</v>
      </c>
      <c r="K39" t="s">
        <v>1479</v>
      </c>
      <c r="L39" t="s">
        <v>1480</v>
      </c>
      <c r="O39" t="s">
        <v>1481</v>
      </c>
      <c r="P39" t="s">
        <v>1482</v>
      </c>
      <c r="Q39" t="s">
        <v>1483</v>
      </c>
      <c r="R39" t="s">
        <v>1484</v>
      </c>
      <c r="S39" t="s">
        <v>1485</v>
      </c>
      <c r="T39" t="s">
        <v>1486</v>
      </c>
      <c r="U39" t="s">
        <v>1487</v>
      </c>
      <c r="Y39" t="s">
        <v>1488</v>
      </c>
      <c r="Z39" t="s">
        <v>1489</v>
      </c>
      <c r="AA39" t="s">
        <v>1490</v>
      </c>
      <c r="AB39" t="s">
        <v>1491</v>
      </c>
      <c r="AC39" t="s">
        <v>1492</v>
      </c>
      <c r="AD39" t="s">
        <v>1493</v>
      </c>
      <c r="AI39" t="s">
        <v>1494</v>
      </c>
      <c r="AJ39" t="s">
        <v>1495</v>
      </c>
      <c r="AK39" t="s">
        <v>1496</v>
      </c>
      <c r="AL39" t="s">
        <v>1497</v>
      </c>
      <c r="AM39" t="s">
        <v>1498</v>
      </c>
      <c r="AO39" t="s">
        <v>1499</v>
      </c>
      <c r="AQ39" t="s">
        <v>1500</v>
      </c>
      <c r="AR39" t="s">
        <v>1501</v>
      </c>
      <c r="AS39" t="s">
        <v>1502</v>
      </c>
      <c r="AT39" t="s">
        <v>1503</v>
      </c>
      <c r="AW39" t="s">
        <v>1504</v>
      </c>
      <c r="AY39" t="s">
        <v>1505</v>
      </c>
      <c r="AZ39" t="s">
        <v>1506</v>
      </c>
      <c r="BA39" t="s">
        <v>1507</v>
      </c>
    </row>
    <row r="40" spans="2:53" x14ac:dyDescent="0.3">
      <c r="B40" t="s">
        <v>1508</v>
      </c>
      <c r="E40" t="s">
        <v>1509</v>
      </c>
      <c r="F40" t="s">
        <v>1510</v>
      </c>
      <c r="G40" t="s">
        <v>1511</v>
      </c>
      <c r="K40" t="s">
        <v>1512</v>
      </c>
      <c r="L40" t="s">
        <v>1513</v>
      </c>
      <c r="O40" t="s">
        <v>1514</v>
      </c>
      <c r="P40" t="s">
        <v>1515</v>
      </c>
      <c r="Q40" t="s">
        <v>1516</v>
      </c>
      <c r="R40" t="s">
        <v>1517</v>
      </c>
      <c r="S40" t="s">
        <v>1518</v>
      </c>
      <c r="T40" t="s">
        <v>1519</v>
      </c>
      <c r="U40" t="s">
        <v>1520</v>
      </c>
      <c r="Y40" t="s">
        <v>1521</v>
      </c>
      <c r="Z40" t="s">
        <v>1522</v>
      </c>
      <c r="AA40" t="s">
        <v>1523</v>
      </c>
      <c r="AB40" t="s">
        <v>1524</v>
      </c>
      <c r="AC40" t="s">
        <v>1525</v>
      </c>
      <c r="AD40" t="s">
        <v>1526</v>
      </c>
      <c r="AI40" t="s">
        <v>1506</v>
      </c>
      <c r="AJ40" t="s">
        <v>1527</v>
      </c>
      <c r="AK40" t="s">
        <v>1528</v>
      </c>
      <c r="AL40" t="s">
        <v>1529</v>
      </c>
      <c r="AM40" t="s">
        <v>1530</v>
      </c>
      <c r="AO40" t="s">
        <v>1531</v>
      </c>
      <c r="AQ40" t="s">
        <v>1532</v>
      </c>
      <c r="AR40" t="s">
        <v>1533</v>
      </c>
      <c r="AS40" t="s">
        <v>1534</v>
      </c>
      <c r="AT40" t="s">
        <v>1535</v>
      </c>
      <c r="AW40" t="s">
        <v>1536</v>
      </c>
      <c r="AY40" t="s">
        <v>1537</v>
      </c>
      <c r="AZ40" t="s">
        <v>1538</v>
      </c>
      <c r="BA40" t="s">
        <v>1539</v>
      </c>
    </row>
    <row r="41" spans="2:53" x14ac:dyDescent="0.3">
      <c r="B41" t="s">
        <v>1540</v>
      </c>
      <c r="E41" t="s">
        <v>1541</v>
      </c>
      <c r="F41" t="s">
        <v>1542</v>
      </c>
      <c r="G41" t="s">
        <v>1543</v>
      </c>
      <c r="K41" t="s">
        <v>1544</v>
      </c>
      <c r="L41" t="s">
        <v>1545</v>
      </c>
      <c r="O41" t="s">
        <v>1546</v>
      </c>
      <c r="P41" t="s">
        <v>1547</v>
      </c>
      <c r="Q41" t="s">
        <v>1548</v>
      </c>
      <c r="R41" t="s">
        <v>1549</v>
      </c>
      <c r="S41" t="s">
        <v>1550</v>
      </c>
      <c r="T41" t="s">
        <v>1551</v>
      </c>
      <c r="U41" t="s">
        <v>1552</v>
      </c>
      <c r="Y41" t="s">
        <v>1553</v>
      </c>
      <c r="Z41" t="s">
        <v>1554</v>
      </c>
      <c r="AA41" t="s">
        <v>1555</v>
      </c>
      <c r="AB41" t="s">
        <v>1556</v>
      </c>
      <c r="AC41" t="s">
        <v>1557</v>
      </c>
      <c r="AD41" t="s">
        <v>1558</v>
      </c>
      <c r="AI41" t="s">
        <v>1559</v>
      </c>
      <c r="AJ41" t="s">
        <v>1536</v>
      </c>
      <c r="AK41" t="s">
        <v>1560</v>
      </c>
      <c r="AL41" t="s">
        <v>1561</v>
      </c>
      <c r="AM41" t="s">
        <v>1562</v>
      </c>
      <c r="AO41" t="s">
        <v>1563</v>
      </c>
      <c r="AQ41" t="s">
        <v>1564</v>
      </c>
      <c r="AR41" t="s">
        <v>1565</v>
      </c>
      <c r="AS41" t="s">
        <v>1566</v>
      </c>
      <c r="AT41" t="s">
        <v>1567</v>
      </c>
      <c r="AW41" t="s">
        <v>1568</v>
      </c>
      <c r="AZ41" t="s">
        <v>1569</v>
      </c>
      <c r="BA41" t="s">
        <v>1570</v>
      </c>
    </row>
    <row r="42" spans="2:53" x14ac:dyDescent="0.3">
      <c r="B42" t="s">
        <v>1571</v>
      </c>
      <c r="E42" t="s">
        <v>1572</v>
      </c>
      <c r="F42" t="s">
        <v>1573</v>
      </c>
      <c r="G42" t="s">
        <v>1574</v>
      </c>
      <c r="K42" t="s">
        <v>1575</v>
      </c>
      <c r="L42" t="s">
        <v>1576</v>
      </c>
      <c r="O42" t="s">
        <v>1577</v>
      </c>
      <c r="P42" t="s">
        <v>1578</v>
      </c>
      <c r="Q42" t="s">
        <v>1579</v>
      </c>
      <c r="R42" t="s">
        <v>1580</v>
      </c>
      <c r="S42" t="s">
        <v>1581</v>
      </c>
      <c r="T42" t="s">
        <v>1582</v>
      </c>
      <c r="U42" t="s">
        <v>1583</v>
      </c>
      <c r="Y42" t="s">
        <v>1584</v>
      </c>
      <c r="Z42" t="s">
        <v>1585</v>
      </c>
      <c r="AA42" t="s">
        <v>1571</v>
      </c>
      <c r="AB42" t="s">
        <v>1586</v>
      </c>
      <c r="AC42" t="s">
        <v>1587</v>
      </c>
      <c r="AD42" t="s">
        <v>1588</v>
      </c>
      <c r="AI42" t="s">
        <v>1589</v>
      </c>
      <c r="AJ42" t="s">
        <v>1590</v>
      </c>
      <c r="AK42" t="s">
        <v>1591</v>
      </c>
      <c r="AL42" t="s">
        <v>1578</v>
      </c>
      <c r="AM42" t="s">
        <v>1585</v>
      </c>
      <c r="AO42" t="s">
        <v>1592</v>
      </c>
      <c r="AQ42" t="s">
        <v>1593</v>
      </c>
      <c r="AR42" t="s">
        <v>1594</v>
      </c>
      <c r="AS42" t="s">
        <v>1595</v>
      </c>
      <c r="AT42" t="s">
        <v>1596</v>
      </c>
      <c r="AW42" t="s">
        <v>1597</v>
      </c>
      <c r="AZ42" t="s">
        <v>1598</v>
      </c>
      <c r="BA42" t="s">
        <v>1599</v>
      </c>
    </row>
    <row r="43" spans="2:53" x14ac:dyDescent="0.3">
      <c r="B43" t="s">
        <v>1600</v>
      </c>
      <c r="E43" t="s">
        <v>1601</v>
      </c>
      <c r="F43" t="s">
        <v>1602</v>
      </c>
      <c r="G43" t="s">
        <v>1603</v>
      </c>
      <c r="K43" t="s">
        <v>1604</v>
      </c>
      <c r="L43" t="s">
        <v>1605</v>
      </c>
      <c r="O43" t="s">
        <v>1606</v>
      </c>
      <c r="P43" t="s">
        <v>1607</v>
      </c>
      <c r="Q43" t="s">
        <v>1608</v>
      </c>
      <c r="R43" t="s">
        <v>1609</v>
      </c>
      <c r="S43" t="s">
        <v>1610</v>
      </c>
      <c r="T43" t="s">
        <v>1611</v>
      </c>
      <c r="U43" t="s">
        <v>1612</v>
      </c>
      <c r="Y43" t="s">
        <v>1613</v>
      </c>
      <c r="Z43" t="s">
        <v>1614</v>
      </c>
      <c r="AA43" t="s">
        <v>1615</v>
      </c>
      <c r="AB43" t="s">
        <v>1616</v>
      </c>
      <c r="AC43" t="s">
        <v>1612</v>
      </c>
      <c r="AD43" t="s">
        <v>1617</v>
      </c>
      <c r="AI43" t="s">
        <v>1618</v>
      </c>
      <c r="AJ43" t="s">
        <v>1597</v>
      </c>
      <c r="AK43" t="s">
        <v>1619</v>
      </c>
      <c r="AL43" t="s">
        <v>1608</v>
      </c>
      <c r="AM43" t="s">
        <v>1601</v>
      </c>
      <c r="AO43" t="s">
        <v>1620</v>
      </c>
      <c r="AQ43" t="s">
        <v>1621</v>
      </c>
      <c r="AR43" t="s">
        <v>1622</v>
      </c>
      <c r="AS43" t="s">
        <v>1623</v>
      </c>
      <c r="AT43" t="s">
        <v>1624</v>
      </c>
      <c r="AW43" t="s">
        <v>1625</v>
      </c>
      <c r="AZ43" t="s">
        <v>1626</v>
      </c>
      <c r="BA43" t="s">
        <v>1627</v>
      </c>
    </row>
    <row r="44" spans="2:53" x14ac:dyDescent="0.3">
      <c r="B44" t="s">
        <v>1628</v>
      </c>
      <c r="E44" t="s">
        <v>1629</v>
      </c>
      <c r="F44" t="s">
        <v>1630</v>
      </c>
      <c r="G44" t="s">
        <v>1631</v>
      </c>
      <c r="K44" t="s">
        <v>1632</v>
      </c>
      <c r="L44" t="s">
        <v>1633</v>
      </c>
      <c r="O44" t="s">
        <v>1634</v>
      </c>
      <c r="P44" t="s">
        <v>1635</v>
      </c>
      <c r="Q44" t="s">
        <v>1636</v>
      </c>
      <c r="R44" t="s">
        <v>1637</v>
      </c>
      <c r="S44" t="s">
        <v>1638</v>
      </c>
      <c r="T44" t="s">
        <v>1639</v>
      </c>
      <c r="U44" t="s">
        <v>1640</v>
      </c>
      <c r="Y44" t="s">
        <v>1641</v>
      </c>
      <c r="Z44" t="s">
        <v>1642</v>
      </c>
      <c r="AA44" t="s">
        <v>1643</v>
      </c>
      <c r="AB44" t="s">
        <v>1644</v>
      </c>
      <c r="AC44" t="s">
        <v>1645</v>
      </c>
      <c r="AD44" t="s">
        <v>1646</v>
      </c>
      <c r="AI44" t="s">
        <v>1647</v>
      </c>
      <c r="AJ44" t="s">
        <v>1648</v>
      </c>
      <c r="AK44" t="s">
        <v>1649</v>
      </c>
      <c r="AL44" t="s">
        <v>1641</v>
      </c>
      <c r="AM44" t="s">
        <v>1650</v>
      </c>
      <c r="AO44" t="s">
        <v>1651</v>
      </c>
      <c r="AQ44" t="s">
        <v>1652</v>
      </c>
      <c r="AR44" t="s">
        <v>1653</v>
      </c>
      <c r="AS44" t="s">
        <v>1654</v>
      </c>
      <c r="AT44" t="s">
        <v>1655</v>
      </c>
      <c r="AW44" t="s">
        <v>1656</v>
      </c>
      <c r="AZ44" t="s">
        <v>1657</v>
      </c>
      <c r="BA44" t="s">
        <v>1658</v>
      </c>
    </row>
    <row r="45" spans="2:53" x14ac:dyDescent="0.3">
      <c r="B45" t="s">
        <v>1659</v>
      </c>
      <c r="E45" t="s">
        <v>1660</v>
      </c>
      <c r="F45" t="s">
        <v>1661</v>
      </c>
      <c r="G45" t="s">
        <v>1662</v>
      </c>
      <c r="K45" t="s">
        <v>1663</v>
      </c>
      <c r="L45" t="s">
        <v>1664</v>
      </c>
      <c r="P45" t="s">
        <v>1665</v>
      </c>
      <c r="Q45" t="s">
        <v>1666</v>
      </c>
      <c r="R45" t="s">
        <v>1667</v>
      </c>
      <c r="S45" t="s">
        <v>1668</v>
      </c>
      <c r="T45" t="s">
        <v>1669</v>
      </c>
      <c r="U45" t="s">
        <v>1670</v>
      </c>
      <c r="Y45" t="s">
        <v>1671</v>
      </c>
      <c r="Z45" t="s">
        <v>1672</v>
      </c>
      <c r="AA45" t="s">
        <v>1673</v>
      </c>
      <c r="AB45" t="s">
        <v>1674</v>
      </c>
      <c r="AC45" t="s">
        <v>1675</v>
      </c>
      <c r="AD45" t="s">
        <v>1676</v>
      </c>
      <c r="AI45" t="s">
        <v>1677</v>
      </c>
      <c r="AJ45" t="s">
        <v>1678</v>
      </c>
      <c r="AK45" t="s">
        <v>1679</v>
      </c>
      <c r="AL45" t="s">
        <v>1680</v>
      </c>
      <c r="AM45" t="s">
        <v>1681</v>
      </c>
      <c r="AO45" t="s">
        <v>1682</v>
      </c>
      <c r="AQ45" t="s">
        <v>1683</v>
      </c>
      <c r="AR45" t="s">
        <v>1684</v>
      </c>
      <c r="AS45" t="s">
        <v>1685</v>
      </c>
      <c r="AT45" t="s">
        <v>1686</v>
      </c>
      <c r="AW45" t="s">
        <v>1687</v>
      </c>
      <c r="AZ45" t="s">
        <v>1688</v>
      </c>
      <c r="BA45" t="s">
        <v>1689</v>
      </c>
    </row>
    <row r="46" spans="2:53" x14ac:dyDescent="0.3">
      <c r="B46" t="s">
        <v>1690</v>
      </c>
      <c r="E46" t="s">
        <v>1691</v>
      </c>
      <c r="F46" t="s">
        <v>1692</v>
      </c>
      <c r="G46" t="s">
        <v>1693</v>
      </c>
      <c r="K46" t="s">
        <v>1694</v>
      </c>
      <c r="L46" t="s">
        <v>1695</v>
      </c>
      <c r="P46" t="s">
        <v>1696</v>
      </c>
      <c r="Q46" t="s">
        <v>1697</v>
      </c>
      <c r="R46" t="s">
        <v>1698</v>
      </c>
      <c r="S46" t="s">
        <v>1699</v>
      </c>
      <c r="T46" t="s">
        <v>1700</v>
      </c>
      <c r="U46" t="s">
        <v>1701</v>
      </c>
      <c r="Y46" t="s">
        <v>1702</v>
      </c>
      <c r="Z46" t="s">
        <v>1703</v>
      </c>
      <c r="AA46" t="s">
        <v>1690</v>
      </c>
      <c r="AB46" t="s">
        <v>1698</v>
      </c>
      <c r="AC46" t="s">
        <v>1704</v>
      </c>
      <c r="AD46" t="s">
        <v>1705</v>
      </c>
      <c r="AI46" t="s">
        <v>1706</v>
      </c>
      <c r="AJ46" t="s">
        <v>1707</v>
      </c>
      <c r="AK46" t="s">
        <v>1708</v>
      </c>
      <c r="AL46" t="s">
        <v>1709</v>
      </c>
      <c r="AM46" t="s">
        <v>1710</v>
      </c>
      <c r="AO46" t="s">
        <v>1711</v>
      </c>
      <c r="AQ46" t="s">
        <v>1712</v>
      </c>
      <c r="AR46" t="s">
        <v>1713</v>
      </c>
      <c r="AS46" t="s">
        <v>1714</v>
      </c>
      <c r="AT46" t="s">
        <v>1715</v>
      </c>
      <c r="AW46" t="s">
        <v>1716</v>
      </c>
      <c r="AZ46" t="s">
        <v>1717</v>
      </c>
      <c r="BA46" t="s">
        <v>1718</v>
      </c>
    </row>
    <row r="47" spans="2:53" x14ac:dyDescent="0.3">
      <c r="B47" t="s">
        <v>1719</v>
      </c>
      <c r="E47" t="s">
        <v>1720</v>
      </c>
      <c r="F47" t="s">
        <v>1721</v>
      </c>
      <c r="G47" t="s">
        <v>1722</v>
      </c>
      <c r="K47" t="s">
        <v>1723</v>
      </c>
      <c r="L47" t="s">
        <v>1724</v>
      </c>
      <c r="P47" t="s">
        <v>1725</v>
      </c>
      <c r="Q47" t="s">
        <v>1726</v>
      </c>
      <c r="R47" t="s">
        <v>1727</v>
      </c>
      <c r="S47" t="s">
        <v>1728</v>
      </c>
      <c r="T47" t="s">
        <v>1729</v>
      </c>
      <c r="U47" t="s">
        <v>1730</v>
      </c>
      <c r="Y47" t="s">
        <v>1731</v>
      </c>
      <c r="Z47" t="s">
        <v>1732</v>
      </c>
      <c r="AA47" t="s">
        <v>1733</v>
      </c>
      <c r="AB47" t="s">
        <v>1734</v>
      </c>
      <c r="AC47" t="s">
        <v>1735</v>
      </c>
      <c r="AD47" t="s">
        <v>1736</v>
      </c>
      <c r="AI47" t="s">
        <v>1737</v>
      </c>
      <c r="AJ47" t="s">
        <v>1738</v>
      </c>
      <c r="AK47" t="s">
        <v>1739</v>
      </c>
      <c r="AL47" t="s">
        <v>1740</v>
      </c>
      <c r="AM47" t="s">
        <v>1741</v>
      </c>
      <c r="AO47" t="s">
        <v>1742</v>
      </c>
      <c r="AQ47" t="s">
        <v>1743</v>
      </c>
      <c r="AR47" t="s">
        <v>1744</v>
      </c>
      <c r="AS47" t="s">
        <v>1728</v>
      </c>
      <c r="AT47" t="s">
        <v>1745</v>
      </c>
      <c r="AW47" t="s">
        <v>1746</v>
      </c>
      <c r="AZ47" t="s">
        <v>1747</v>
      </c>
      <c r="BA47" t="s">
        <v>1748</v>
      </c>
    </row>
    <row r="48" spans="2:53" x14ac:dyDescent="0.3">
      <c r="B48" t="s">
        <v>1749</v>
      </c>
      <c r="E48" t="s">
        <v>1750</v>
      </c>
      <c r="F48" t="s">
        <v>1751</v>
      </c>
      <c r="G48" t="s">
        <v>1752</v>
      </c>
      <c r="K48" t="s">
        <v>1753</v>
      </c>
      <c r="L48" t="s">
        <v>1754</v>
      </c>
      <c r="P48" t="s">
        <v>1755</v>
      </c>
      <c r="Q48" t="s">
        <v>1756</v>
      </c>
      <c r="R48" t="s">
        <v>1757</v>
      </c>
      <c r="S48" t="s">
        <v>1758</v>
      </c>
      <c r="T48" t="s">
        <v>1759</v>
      </c>
      <c r="U48" t="s">
        <v>1760</v>
      </c>
      <c r="Y48" t="s">
        <v>1761</v>
      </c>
      <c r="Z48" t="s">
        <v>1762</v>
      </c>
      <c r="AA48" t="s">
        <v>1763</v>
      </c>
      <c r="AB48" t="s">
        <v>1764</v>
      </c>
      <c r="AC48" t="s">
        <v>1765</v>
      </c>
      <c r="AD48" t="s">
        <v>1766</v>
      </c>
      <c r="AI48" t="s">
        <v>1767</v>
      </c>
      <c r="AJ48" t="s">
        <v>1768</v>
      </c>
      <c r="AK48" t="s">
        <v>1769</v>
      </c>
      <c r="AL48" t="s">
        <v>1770</v>
      </c>
      <c r="AM48" t="s">
        <v>1771</v>
      </c>
      <c r="AO48" t="s">
        <v>1772</v>
      </c>
      <c r="AR48" t="s">
        <v>1773</v>
      </c>
      <c r="AS48" t="s">
        <v>1774</v>
      </c>
      <c r="AT48" t="s">
        <v>1775</v>
      </c>
      <c r="AW48" t="s">
        <v>1776</v>
      </c>
      <c r="AZ48" t="s">
        <v>1777</v>
      </c>
      <c r="BA48" t="s">
        <v>1778</v>
      </c>
    </row>
    <row r="49" spans="2:53" x14ac:dyDescent="0.3">
      <c r="B49" t="s">
        <v>1779</v>
      </c>
      <c r="E49" t="s">
        <v>1780</v>
      </c>
      <c r="F49" t="s">
        <v>1781</v>
      </c>
      <c r="G49" t="s">
        <v>1782</v>
      </c>
      <c r="K49" t="s">
        <v>1783</v>
      </c>
      <c r="L49" t="s">
        <v>1784</v>
      </c>
      <c r="P49" t="s">
        <v>1785</v>
      </c>
      <c r="Q49" t="s">
        <v>1786</v>
      </c>
      <c r="R49" t="s">
        <v>1787</v>
      </c>
      <c r="S49" t="s">
        <v>1788</v>
      </c>
      <c r="T49" t="s">
        <v>1789</v>
      </c>
      <c r="U49" t="s">
        <v>1790</v>
      </c>
      <c r="Y49" t="s">
        <v>1791</v>
      </c>
      <c r="Z49" t="s">
        <v>1792</v>
      </c>
      <c r="AA49" t="s">
        <v>1780</v>
      </c>
      <c r="AB49" t="s">
        <v>1793</v>
      </c>
      <c r="AC49" t="s">
        <v>1794</v>
      </c>
      <c r="AD49" t="s">
        <v>1795</v>
      </c>
      <c r="AI49" t="s">
        <v>1796</v>
      </c>
      <c r="AJ49" t="s">
        <v>1797</v>
      </c>
      <c r="AK49" t="s">
        <v>1798</v>
      </c>
      <c r="AL49" t="s">
        <v>1799</v>
      </c>
      <c r="AM49" t="s">
        <v>1779</v>
      </c>
      <c r="AO49" t="s">
        <v>1800</v>
      </c>
      <c r="AR49" t="s">
        <v>1801</v>
      </c>
      <c r="AS49" t="s">
        <v>1802</v>
      </c>
      <c r="AT49" t="s">
        <v>1803</v>
      </c>
      <c r="AW49" t="s">
        <v>1804</v>
      </c>
      <c r="AZ49" t="s">
        <v>1805</v>
      </c>
      <c r="BA49" t="s">
        <v>1806</v>
      </c>
    </row>
    <row r="50" spans="2:53" x14ac:dyDescent="0.3">
      <c r="B50" t="s">
        <v>1807</v>
      </c>
      <c r="E50" t="s">
        <v>1808</v>
      </c>
      <c r="F50" t="s">
        <v>1809</v>
      </c>
      <c r="G50" t="s">
        <v>1810</v>
      </c>
      <c r="K50" t="s">
        <v>1811</v>
      </c>
      <c r="L50" t="s">
        <v>1812</v>
      </c>
      <c r="P50" t="s">
        <v>1813</v>
      </c>
      <c r="Q50" t="s">
        <v>1814</v>
      </c>
      <c r="R50" t="s">
        <v>1815</v>
      </c>
      <c r="S50" t="s">
        <v>1816</v>
      </c>
      <c r="T50" t="s">
        <v>1817</v>
      </c>
      <c r="U50" t="s">
        <v>1818</v>
      </c>
      <c r="Y50" t="s">
        <v>1819</v>
      </c>
      <c r="Z50" t="s">
        <v>1820</v>
      </c>
      <c r="AA50" t="s">
        <v>1808</v>
      </c>
      <c r="AB50" t="s">
        <v>1821</v>
      </c>
      <c r="AC50" t="s">
        <v>1822</v>
      </c>
      <c r="AD50" t="s">
        <v>1823</v>
      </c>
      <c r="AI50" t="s">
        <v>1824</v>
      </c>
      <c r="AJ50" t="s">
        <v>1825</v>
      </c>
      <c r="AK50" t="s">
        <v>1826</v>
      </c>
      <c r="AL50" t="s">
        <v>1827</v>
      </c>
      <c r="AM50" t="s">
        <v>1828</v>
      </c>
      <c r="AO50" t="s">
        <v>1829</v>
      </c>
      <c r="AR50" t="s">
        <v>1830</v>
      </c>
      <c r="AS50" t="s">
        <v>1831</v>
      </c>
      <c r="AT50" t="s">
        <v>1832</v>
      </c>
      <c r="AW50" t="s">
        <v>1833</v>
      </c>
      <c r="AZ50" t="s">
        <v>1834</v>
      </c>
      <c r="BA50" t="s">
        <v>1835</v>
      </c>
    </row>
    <row r="51" spans="2:53" x14ac:dyDescent="0.3">
      <c r="B51" t="s">
        <v>1836</v>
      </c>
      <c r="E51" t="s">
        <v>1837</v>
      </c>
      <c r="F51" t="s">
        <v>1838</v>
      </c>
      <c r="G51" t="s">
        <v>1839</v>
      </c>
      <c r="K51" t="s">
        <v>1840</v>
      </c>
      <c r="L51" t="s">
        <v>1841</v>
      </c>
      <c r="P51" t="s">
        <v>1842</v>
      </c>
      <c r="Q51" t="s">
        <v>1843</v>
      </c>
      <c r="R51" t="s">
        <v>1844</v>
      </c>
      <c r="S51" t="s">
        <v>1845</v>
      </c>
      <c r="T51" t="s">
        <v>1846</v>
      </c>
      <c r="U51" t="s">
        <v>1847</v>
      </c>
      <c r="Y51" t="s">
        <v>1848</v>
      </c>
      <c r="Z51" t="s">
        <v>1849</v>
      </c>
      <c r="AA51" t="s">
        <v>1850</v>
      </c>
      <c r="AB51" t="s">
        <v>1851</v>
      </c>
      <c r="AC51" t="s">
        <v>1852</v>
      </c>
      <c r="AD51" t="s">
        <v>1853</v>
      </c>
      <c r="AI51" t="s">
        <v>1854</v>
      </c>
      <c r="AJ51" t="s">
        <v>1855</v>
      </c>
      <c r="AK51" t="s">
        <v>1856</v>
      </c>
      <c r="AL51" t="s">
        <v>1857</v>
      </c>
      <c r="AM51" t="s">
        <v>1858</v>
      </c>
      <c r="AO51" t="s">
        <v>1859</v>
      </c>
      <c r="AR51" t="s">
        <v>1860</v>
      </c>
      <c r="AS51" t="s">
        <v>1861</v>
      </c>
      <c r="AT51" t="s">
        <v>1862</v>
      </c>
      <c r="AW51" t="s">
        <v>1863</v>
      </c>
      <c r="AZ51" t="s">
        <v>1864</v>
      </c>
      <c r="BA51" t="s">
        <v>1865</v>
      </c>
    </row>
    <row r="52" spans="2:53" x14ac:dyDescent="0.3">
      <c r="B52" t="s">
        <v>1866</v>
      </c>
      <c r="E52" t="s">
        <v>1867</v>
      </c>
      <c r="F52" t="s">
        <v>1868</v>
      </c>
      <c r="G52" t="s">
        <v>1869</v>
      </c>
      <c r="K52" t="s">
        <v>1870</v>
      </c>
      <c r="L52" t="s">
        <v>1871</v>
      </c>
      <c r="P52" t="s">
        <v>1872</v>
      </c>
      <c r="Q52" t="s">
        <v>1873</v>
      </c>
      <c r="R52" t="s">
        <v>1874</v>
      </c>
      <c r="S52" t="s">
        <v>1875</v>
      </c>
      <c r="T52" t="s">
        <v>1876</v>
      </c>
      <c r="U52" t="s">
        <v>1877</v>
      </c>
      <c r="Y52" t="s">
        <v>1878</v>
      </c>
      <c r="Z52" t="s">
        <v>1879</v>
      </c>
      <c r="AA52" t="s">
        <v>1867</v>
      </c>
      <c r="AB52" t="s">
        <v>1880</v>
      </c>
      <c r="AC52" t="s">
        <v>1881</v>
      </c>
      <c r="AD52" t="s">
        <v>1882</v>
      </c>
      <c r="AI52" t="s">
        <v>1883</v>
      </c>
      <c r="AJ52" t="s">
        <v>1884</v>
      </c>
      <c r="AK52" t="s">
        <v>1885</v>
      </c>
      <c r="AL52" t="s">
        <v>1886</v>
      </c>
      <c r="AM52" t="s">
        <v>1887</v>
      </c>
      <c r="AO52" t="s">
        <v>1888</v>
      </c>
      <c r="AR52" t="s">
        <v>1889</v>
      </c>
      <c r="AS52" t="s">
        <v>1890</v>
      </c>
      <c r="AT52" t="s">
        <v>1891</v>
      </c>
      <c r="AW52" t="s">
        <v>1892</v>
      </c>
      <c r="AZ52" t="s">
        <v>1893</v>
      </c>
      <c r="BA52" t="s">
        <v>1894</v>
      </c>
    </row>
    <row r="53" spans="2:53" x14ac:dyDescent="0.3">
      <c r="B53" t="s">
        <v>1895</v>
      </c>
      <c r="E53" t="s">
        <v>1896</v>
      </c>
      <c r="F53" t="s">
        <v>1897</v>
      </c>
      <c r="G53" t="s">
        <v>1898</v>
      </c>
      <c r="K53" t="s">
        <v>1899</v>
      </c>
      <c r="L53" t="s">
        <v>1900</v>
      </c>
      <c r="P53" t="s">
        <v>1901</v>
      </c>
      <c r="Q53" t="s">
        <v>1902</v>
      </c>
      <c r="R53" t="s">
        <v>1903</v>
      </c>
      <c r="S53" t="s">
        <v>1904</v>
      </c>
      <c r="T53" t="s">
        <v>1905</v>
      </c>
      <c r="U53" t="s">
        <v>1906</v>
      </c>
      <c r="Y53" t="s">
        <v>1907</v>
      </c>
      <c r="Z53" t="s">
        <v>1908</v>
      </c>
      <c r="AA53" t="s">
        <v>1909</v>
      </c>
      <c r="AB53" t="s">
        <v>1910</v>
      </c>
      <c r="AC53" t="s">
        <v>1911</v>
      </c>
      <c r="AD53" t="s">
        <v>1912</v>
      </c>
      <c r="AI53" t="s">
        <v>1913</v>
      </c>
      <c r="AJ53" t="s">
        <v>1914</v>
      </c>
      <c r="AK53" t="s">
        <v>1915</v>
      </c>
      <c r="AL53" t="s">
        <v>1916</v>
      </c>
      <c r="AM53" t="s">
        <v>1917</v>
      </c>
      <c r="AO53" t="s">
        <v>1918</v>
      </c>
      <c r="AR53" t="s">
        <v>1919</v>
      </c>
      <c r="AS53" t="s">
        <v>1920</v>
      </c>
      <c r="AT53" t="s">
        <v>1921</v>
      </c>
      <c r="AW53" t="s">
        <v>1922</v>
      </c>
      <c r="AZ53" t="s">
        <v>1923</v>
      </c>
      <c r="BA53" t="s">
        <v>1924</v>
      </c>
    </row>
    <row r="54" spans="2:53" x14ac:dyDescent="0.3">
      <c r="B54" t="s">
        <v>1925</v>
      </c>
      <c r="E54" t="s">
        <v>1925</v>
      </c>
      <c r="F54" t="s">
        <v>1926</v>
      </c>
      <c r="G54" t="s">
        <v>1927</v>
      </c>
      <c r="K54" t="s">
        <v>1928</v>
      </c>
      <c r="L54" t="s">
        <v>1929</v>
      </c>
      <c r="P54" t="s">
        <v>1930</v>
      </c>
      <c r="Q54" t="s">
        <v>1931</v>
      </c>
      <c r="R54" t="s">
        <v>1932</v>
      </c>
      <c r="S54" t="s">
        <v>1933</v>
      </c>
      <c r="T54" t="s">
        <v>1934</v>
      </c>
      <c r="U54" t="s">
        <v>1935</v>
      </c>
      <c r="Y54" t="s">
        <v>1936</v>
      </c>
      <c r="Z54" t="s">
        <v>1937</v>
      </c>
      <c r="AA54" t="s">
        <v>1938</v>
      </c>
      <c r="AB54" t="s">
        <v>1939</v>
      </c>
      <c r="AC54" t="s">
        <v>1940</v>
      </c>
      <c r="AD54" t="s">
        <v>1941</v>
      </c>
      <c r="AI54" t="s">
        <v>1942</v>
      </c>
      <c r="AJ54" t="s">
        <v>1922</v>
      </c>
      <c r="AK54" t="s">
        <v>1943</v>
      </c>
      <c r="AL54" t="s">
        <v>1944</v>
      </c>
      <c r="AM54" t="s">
        <v>1945</v>
      </c>
      <c r="AO54" t="s">
        <v>1946</v>
      </c>
      <c r="AR54" t="s">
        <v>1947</v>
      </c>
      <c r="AS54" t="s">
        <v>1948</v>
      </c>
      <c r="AT54" t="s">
        <v>1949</v>
      </c>
      <c r="AW54" t="s">
        <v>1950</v>
      </c>
      <c r="AZ54" t="s">
        <v>1951</v>
      </c>
      <c r="BA54" t="s">
        <v>1952</v>
      </c>
    </row>
    <row r="55" spans="2:53" x14ac:dyDescent="0.3">
      <c r="B55" t="s">
        <v>1953</v>
      </c>
      <c r="E55" t="s">
        <v>1954</v>
      </c>
      <c r="F55" t="s">
        <v>1955</v>
      </c>
      <c r="G55" t="s">
        <v>1956</v>
      </c>
      <c r="K55" t="s">
        <v>1957</v>
      </c>
      <c r="L55" t="s">
        <v>1958</v>
      </c>
      <c r="P55" t="s">
        <v>1959</v>
      </c>
      <c r="Q55" t="s">
        <v>1960</v>
      </c>
      <c r="R55" t="s">
        <v>1961</v>
      </c>
      <c r="S55" t="s">
        <v>1962</v>
      </c>
      <c r="T55" t="s">
        <v>1963</v>
      </c>
      <c r="U55" t="s">
        <v>1964</v>
      </c>
      <c r="Y55" t="s">
        <v>1965</v>
      </c>
      <c r="Z55" t="s">
        <v>1966</v>
      </c>
      <c r="AA55" t="s">
        <v>1967</v>
      </c>
      <c r="AB55" t="s">
        <v>1968</v>
      </c>
      <c r="AC55" t="s">
        <v>1969</v>
      </c>
      <c r="AD55" t="s">
        <v>1970</v>
      </c>
      <c r="AI55" t="s">
        <v>1971</v>
      </c>
      <c r="AJ55" t="s">
        <v>1972</v>
      </c>
      <c r="AL55" t="s">
        <v>1973</v>
      </c>
      <c r="AM55" t="s">
        <v>1974</v>
      </c>
      <c r="AO55" t="s">
        <v>1975</v>
      </c>
      <c r="AR55" t="s">
        <v>1976</v>
      </c>
      <c r="AS55" t="s">
        <v>1977</v>
      </c>
      <c r="AT55" t="s">
        <v>1978</v>
      </c>
      <c r="AW55" t="s">
        <v>1979</v>
      </c>
      <c r="BA55" t="s">
        <v>1980</v>
      </c>
    </row>
    <row r="56" spans="2:53" x14ac:dyDescent="0.3">
      <c r="B56" t="s">
        <v>1981</v>
      </c>
      <c r="E56" t="s">
        <v>1981</v>
      </c>
      <c r="F56" t="s">
        <v>1982</v>
      </c>
      <c r="G56" t="s">
        <v>1983</v>
      </c>
      <c r="K56" t="s">
        <v>1984</v>
      </c>
      <c r="L56" t="s">
        <v>1985</v>
      </c>
      <c r="P56" t="s">
        <v>1986</v>
      </c>
      <c r="Q56" t="s">
        <v>1987</v>
      </c>
      <c r="R56" t="s">
        <v>1988</v>
      </c>
      <c r="S56" t="s">
        <v>1989</v>
      </c>
      <c r="T56" t="s">
        <v>1990</v>
      </c>
      <c r="U56" t="s">
        <v>1991</v>
      </c>
      <c r="Y56" t="s">
        <v>1992</v>
      </c>
      <c r="Z56" t="s">
        <v>1993</v>
      </c>
      <c r="AA56" t="s">
        <v>1994</v>
      </c>
      <c r="AB56" t="s">
        <v>1995</v>
      </c>
      <c r="AC56" t="s">
        <v>1996</v>
      </c>
      <c r="AD56" t="s">
        <v>1997</v>
      </c>
      <c r="AI56" t="s">
        <v>1998</v>
      </c>
      <c r="AJ56" t="s">
        <v>1999</v>
      </c>
      <c r="AL56" t="s">
        <v>2000</v>
      </c>
      <c r="AM56" t="s">
        <v>2001</v>
      </c>
      <c r="AO56" t="s">
        <v>2002</v>
      </c>
      <c r="AR56" t="s">
        <v>2003</v>
      </c>
      <c r="AS56" t="s">
        <v>2004</v>
      </c>
      <c r="AT56" t="s">
        <v>2005</v>
      </c>
      <c r="AW56" t="s">
        <v>2006</v>
      </c>
      <c r="BA56" t="s">
        <v>2007</v>
      </c>
    </row>
    <row r="57" spans="2:53" x14ac:dyDescent="0.3">
      <c r="B57" t="s">
        <v>2008</v>
      </c>
      <c r="E57" t="s">
        <v>2009</v>
      </c>
      <c r="F57" t="s">
        <v>2010</v>
      </c>
      <c r="G57" t="s">
        <v>2011</v>
      </c>
      <c r="K57" t="s">
        <v>2012</v>
      </c>
      <c r="L57" t="s">
        <v>2013</v>
      </c>
      <c r="P57" t="s">
        <v>2014</v>
      </c>
      <c r="Q57" t="s">
        <v>2015</v>
      </c>
      <c r="R57" t="s">
        <v>2016</v>
      </c>
      <c r="S57" t="s">
        <v>2017</v>
      </c>
      <c r="T57" t="s">
        <v>2018</v>
      </c>
      <c r="U57" t="s">
        <v>2019</v>
      </c>
      <c r="Y57" t="s">
        <v>2020</v>
      </c>
      <c r="Z57" t="s">
        <v>2021</v>
      </c>
      <c r="AA57" t="s">
        <v>2022</v>
      </c>
      <c r="AB57" t="s">
        <v>2023</v>
      </c>
      <c r="AC57" t="s">
        <v>2024</v>
      </c>
      <c r="AD57" t="s">
        <v>2025</v>
      </c>
      <c r="AI57" t="s">
        <v>2026</v>
      </c>
      <c r="AJ57" t="s">
        <v>2027</v>
      </c>
      <c r="AL57" t="s">
        <v>2028</v>
      </c>
      <c r="AM57" t="s">
        <v>2029</v>
      </c>
      <c r="AO57" t="s">
        <v>2030</v>
      </c>
      <c r="AR57" t="s">
        <v>2031</v>
      </c>
      <c r="AS57" t="s">
        <v>2032</v>
      </c>
      <c r="AT57" t="s">
        <v>2033</v>
      </c>
      <c r="AW57" t="s">
        <v>2034</v>
      </c>
      <c r="BA57" t="s">
        <v>2035</v>
      </c>
    </row>
    <row r="58" spans="2:53" x14ac:dyDescent="0.3">
      <c r="B58" t="s">
        <v>2036</v>
      </c>
      <c r="E58" t="s">
        <v>2037</v>
      </c>
      <c r="F58" t="s">
        <v>2038</v>
      </c>
      <c r="G58" t="s">
        <v>2039</v>
      </c>
      <c r="K58" t="s">
        <v>2040</v>
      </c>
      <c r="L58" t="s">
        <v>2041</v>
      </c>
      <c r="P58" t="s">
        <v>2042</v>
      </c>
      <c r="Q58" t="s">
        <v>2043</v>
      </c>
      <c r="R58" t="s">
        <v>2044</v>
      </c>
      <c r="S58" t="s">
        <v>2045</v>
      </c>
      <c r="T58" t="s">
        <v>2046</v>
      </c>
      <c r="U58" t="s">
        <v>2047</v>
      </c>
      <c r="Y58" t="s">
        <v>2048</v>
      </c>
      <c r="Z58" t="s">
        <v>2049</v>
      </c>
      <c r="AA58" t="s">
        <v>2050</v>
      </c>
      <c r="AB58" t="s">
        <v>2051</v>
      </c>
      <c r="AD58" t="s">
        <v>2052</v>
      </c>
      <c r="AI58" t="s">
        <v>2053</v>
      </c>
      <c r="AJ58" t="s">
        <v>2054</v>
      </c>
      <c r="AL58" t="s">
        <v>2055</v>
      </c>
      <c r="AM58" t="s">
        <v>2056</v>
      </c>
      <c r="AO58" t="s">
        <v>2057</v>
      </c>
      <c r="AR58" t="s">
        <v>2058</v>
      </c>
      <c r="AS58" t="s">
        <v>2034</v>
      </c>
      <c r="AT58" t="s">
        <v>2059</v>
      </c>
      <c r="AW58" t="s">
        <v>2060</v>
      </c>
      <c r="BA58" t="s">
        <v>2061</v>
      </c>
    </row>
    <row r="59" spans="2:53" x14ac:dyDescent="0.3">
      <c r="B59" t="s">
        <v>2062</v>
      </c>
      <c r="E59" t="s">
        <v>2063</v>
      </c>
      <c r="G59" t="s">
        <v>2064</v>
      </c>
      <c r="K59" t="s">
        <v>2065</v>
      </c>
      <c r="L59" t="s">
        <v>2066</v>
      </c>
      <c r="P59" t="s">
        <v>2067</v>
      </c>
      <c r="Q59" t="s">
        <v>2068</v>
      </c>
      <c r="R59" t="s">
        <v>2069</v>
      </c>
      <c r="S59" t="s">
        <v>2070</v>
      </c>
      <c r="T59" t="s">
        <v>2071</v>
      </c>
      <c r="U59" t="s">
        <v>2072</v>
      </c>
      <c r="Y59" t="s">
        <v>2073</v>
      </c>
      <c r="Z59" t="s">
        <v>2074</v>
      </c>
      <c r="AA59" t="s">
        <v>2075</v>
      </c>
      <c r="AB59" t="s">
        <v>2076</v>
      </c>
      <c r="AD59" t="s">
        <v>2077</v>
      </c>
      <c r="AI59" t="s">
        <v>2078</v>
      </c>
      <c r="AJ59" t="s">
        <v>2079</v>
      </c>
      <c r="AL59" t="s">
        <v>2080</v>
      </c>
      <c r="AM59" t="s">
        <v>2081</v>
      </c>
      <c r="AO59" t="s">
        <v>2082</v>
      </c>
      <c r="AR59" t="s">
        <v>2083</v>
      </c>
      <c r="AS59" t="s">
        <v>2070</v>
      </c>
      <c r="AT59" t="s">
        <v>2084</v>
      </c>
      <c r="AW59" t="s">
        <v>2085</v>
      </c>
      <c r="BA59" t="s">
        <v>2086</v>
      </c>
    </row>
    <row r="60" spans="2:53" x14ac:dyDescent="0.3">
      <c r="B60" t="s">
        <v>2087</v>
      </c>
      <c r="E60" t="s">
        <v>2088</v>
      </c>
      <c r="G60" t="s">
        <v>2089</v>
      </c>
      <c r="K60" t="s">
        <v>2090</v>
      </c>
      <c r="L60" t="s">
        <v>2091</v>
      </c>
      <c r="P60" t="s">
        <v>2092</v>
      </c>
      <c r="Q60" t="s">
        <v>2093</v>
      </c>
      <c r="R60" t="s">
        <v>2094</v>
      </c>
      <c r="S60" t="s">
        <v>2095</v>
      </c>
      <c r="T60" t="s">
        <v>2096</v>
      </c>
      <c r="U60" t="s">
        <v>2097</v>
      </c>
      <c r="Y60" t="s">
        <v>2098</v>
      </c>
      <c r="Z60" t="s">
        <v>2099</v>
      </c>
      <c r="AA60" t="s">
        <v>2100</v>
      </c>
      <c r="AB60" t="s">
        <v>2101</v>
      </c>
      <c r="AD60" t="s">
        <v>2102</v>
      </c>
      <c r="AI60" t="s">
        <v>2103</v>
      </c>
      <c r="AJ60" t="s">
        <v>2104</v>
      </c>
      <c r="AL60" t="s">
        <v>2105</v>
      </c>
      <c r="AM60" t="s">
        <v>2106</v>
      </c>
      <c r="AO60" t="s">
        <v>2107</v>
      </c>
      <c r="AR60" t="s">
        <v>2108</v>
      </c>
      <c r="AS60" t="s">
        <v>2095</v>
      </c>
      <c r="AT60" t="s">
        <v>2109</v>
      </c>
      <c r="AW60" t="s">
        <v>2110</v>
      </c>
      <c r="BA60" t="s">
        <v>2111</v>
      </c>
    </row>
    <row r="61" spans="2:53" x14ac:dyDescent="0.3">
      <c r="B61" t="s">
        <v>2090</v>
      </c>
      <c r="E61" t="s">
        <v>2112</v>
      </c>
      <c r="G61" t="s">
        <v>2113</v>
      </c>
      <c r="K61" t="s">
        <v>2114</v>
      </c>
      <c r="L61" t="s">
        <v>2115</v>
      </c>
      <c r="P61" t="s">
        <v>2116</v>
      </c>
      <c r="Q61" t="s">
        <v>2117</v>
      </c>
      <c r="R61" t="s">
        <v>2118</v>
      </c>
      <c r="S61" t="s">
        <v>2119</v>
      </c>
      <c r="T61" t="s">
        <v>2120</v>
      </c>
      <c r="U61" t="s">
        <v>2121</v>
      </c>
      <c r="Y61" t="s">
        <v>2122</v>
      </c>
      <c r="Z61" t="s">
        <v>2123</v>
      </c>
      <c r="AA61" t="s">
        <v>2124</v>
      </c>
      <c r="AB61" t="s">
        <v>2125</v>
      </c>
      <c r="AD61" t="s">
        <v>2116</v>
      </c>
      <c r="AI61" t="s">
        <v>2126</v>
      </c>
      <c r="AJ61" t="s">
        <v>2127</v>
      </c>
      <c r="AL61" t="s">
        <v>2128</v>
      </c>
      <c r="AM61" t="s">
        <v>2129</v>
      </c>
      <c r="AO61" t="s">
        <v>2130</v>
      </c>
      <c r="AR61" t="s">
        <v>2131</v>
      </c>
      <c r="AS61" t="s">
        <v>2132</v>
      </c>
      <c r="AT61" t="s">
        <v>2133</v>
      </c>
      <c r="AW61" t="s">
        <v>2134</v>
      </c>
      <c r="BA61" t="s">
        <v>2135</v>
      </c>
    </row>
    <row r="62" spans="2:53" x14ac:dyDescent="0.3">
      <c r="B62" t="s">
        <v>2136</v>
      </c>
      <c r="E62" t="s">
        <v>2137</v>
      </c>
      <c r="G62" t="s">
        <v>2138</v>
      </c>
      <c r="K62" t="s">
        <v>2139</v>
      </c>
      <c r="L62" t="s">
        <v>2140</v>
      </c>
      <c r="P62" t="s">
        <v>2141</v>
      </c>
      <c r="Q62" t="s">
        <v>2142</v>
      </c>
      <c r="R62" t="s">
        <v>2143</v>
      </c>
      <c r="S62" t="s">
        <v>2144</v>
      </c>
      <c r="T62" t="s">
        <v>2145</v>
      </c>
      <c r="U62" t="s">
        <v>2146</v>
      </c>
      <c r="Y62" t="s">
        <v>2147</v>
      </c>
      <c r="Z62" t="s">
        <v>2148</v>
      </c>
      <c r="AA62" t="s">
        <v>2149</v>
      </c>
      <c r="AB62" t="s">
        <v>2150</v>
      </c>
      <c r="AD62" t="s">
        <v>2151</v>
      </c>
      <c r="AJ62" t="s">
        <v>2152</v>
      </c>
      <c r="AL62" t="s">
        <v>2153</v>
      </c>
      <c r="AM62" t="s">
        <v>2154</v>
      </c>
      <c r="AO62" t="s">
        <v>2155</v>
      </c>
      <c r="AR62" t="s">
        <v>2156</v>
      </c>
      <c r="AS62" t="s">
        <v>2157</v>
      </c>
      <c r="AT62" t="s">
        <v>2158</v>
      </c>
      <c r="AW62" t="s">
        <v>2159</v>
      </c>
      <c r="BA62" t="s">
        <v>2160</v>
      </c>
    </row>
    <row r="63" spans="2:53" x14ac:dyDescent="0.3">
      <c r="B63" t="s">
        <v>2161</v>
      </c>
      <c r="E63" t="s">
        <v>2162</v>
      </c>
      <c r="G63" t="s">
        <v>2163</v>
      </c>
      <c r="K63" t="s">
        <v>2164</v>
      </c>
      <c r="L63" t="s">
        <v>2165</v>
      </c>
      <c r="P63" t="s">
        <v>2166</v>
      </c>
      <c r="Q63" t="s">
        <v>2167</v>
      </c>
      <c r="R63" t="s">
        <v>2168</v>
      </c>
      <c r="S63" t="s">
        <v>2169</v>
      </c>
      <c r="T63" t="s">
        <v>2170</v>
      </c>
      <c r="U63" t="s">
        <v>2171</v>
      </c>
      <c r="Y63" t="s">
        <v>2172</v>
      </c>
      <c r="Z63" t="s">
        <v>2173</v>
      </c>
      <c r="AA63" t="s">
        <v>2174</v>
      </c>
      <c r="AB63" t="s">
        <v>2175</v>
      </c>
      <c r="AD63" t="s">
        <v>2176</v>
      </c>
      <c r="AJ63" t="s">
        <v>2177</v>
      </c>
      <c r="AL63" t="s">
        <v>2178</v>
      </c>
      <c r="AM63" t="s">
        <v>2179</v>
      </c>
      <c r="AO63" t="s">
        <v>2180</v>
      </c>
      <c r="AR63" t="s">
        <v>2181</v>
      </c>
      <c r="AS63" t="s">
        <v>2182</v>
      </c>
      <c r="AT63" t="s">
        <v>2183</v>
      </c>
      <c r="AW63" t="s">
        <v>2184</v>
      </c>
      <c r="BA63" t="s">
        <v>2185</v>
      </c>
    </row>
    <row r="64" spans="2:53" x14ac:dyDescent="0.3">
      <c r="B64" t="s">
        <v>2186</v>
      </c>
      <c r="E64" t="s">
        <v>2187</v>
      </c>
      <c r="G64" t="s">
        <v>2188</v>
      </c>
      <c r="K64" t="s">
        <v>2189</v>
      </c>
      <c r="L64" t="s">
        <v>2190</v>
      </c>
      <c r="P64" t="s">
        <v>2191</v>
      </c>
      <c r="Q64" t="s">
        <v>2192</v>
      </c>
      <c r="R64" t="s">
        <v>2193</v>
      </c>
      <c r="S64" t="s">
        <v>2194</v>
      </c>
      <c r="T64" t="s">
        <v>2195</v>
      </c>
      <c r="U64" t="s">
        <v>2196</v>
      </c>
      <c r="Y64" t="s">
        <v>2197</v>
      </c>
      <c r="Z64" t="s">
        <v>2198</v>
      </c>
      <c r="AA64" t="s">
        <v>2199</v>
      </c>
      <c r="AB64" t="s">
        <v>2200</v>
      </c>
      <c r="AD64" t="s">
        <v>2201</v>
      </c>
      <c r="AJ64" t="s">
        <v>2202</v>
      </c>
      <c r="AL64" t="s">
        <v>2203</v>
      </c>
      <c r="AM64" t="s">
        <v>2204</v>
      </c>
      <c r="AO64" t="s">
        <v>2205</v>
      </c>
      <c r="AR64" t="s">
        <v>2206</v>
      </c>
      <c r="AS64" t="s">
        <v>2194</v>
      </c>
      <c r="AT64" t="s">
        <v>2207</v>
      </c>
      <c r="AW64" t="s">
        <v>2208</v>
      </c>
      <c r="BA64" t="s">
        <v>2209</v>
      </c>
    </row>
    <row r="65" spans="2:53" x14ac:dyDescent="0.3">
      <c r="B65" t="s">
        <v>2210</v>
      </c>
      <c r="E65" t="s">
        <v>2211</v>
      </c>
      <c r="G65" t="s">
        <v>2212</v>
      </c>
      <c r="K65" t="s">
        <v>2213</v>
      </c>
      <c r="L65" t="s">
        <v>2214</v>
      </c>
      <c r="P65" t="s">
        <v>2215</v>
      </c>
      <c r="Q65" t="s">
        <v>2216</v>
      </c>
      <c r="R65" t="s">
        <v>2217</v>
      </c>
      <c r="S65" t="s">
        <v>2218</v>
      </c>
      <c r="T65" t="s">
        <v>2219</v>
      </c>
      <c r="U65" t="s">
        <v>2220</v>
      </c>
      <c r="Y65" t="s">
        <v>2221</v>
      </c>
      <c r="Z65" t="s">
        <v>2222</v>
      </c>
      <c r="AA65" t="s">
        <v>2223</v>
      </c>
      <c r="AB65" t="s">
        <v>2224</v>
      </c>
      <c r="AD65" t="s">
        <v>2225</v>
      </c>
      <c r="AJ65" t="s">
        <v>2226</v>
      </c>
      <c r="AL65" t="s">
        <v>2227</v>
      </c>
      <c r="AM65" t="s">
        <v>2228</v>
      </c>
      <c r="AO65" t="s">
        <v>2229</v>
      </c>
      <c r="AR65" t="s">
        <v>2230</v>
      </c>
      <c r="AS65" t="s">
        <v>2231</v>
      </c>
      <c r="AT65" t="s">
        <v>2232</v>
      </c>
      <c r="AW65" t="s">
        <v>2233</v>
      </c>
      <c r="BA65" t="s">
        <v>2234</v>
      </c>
    </row>
    <row r="66" spans="2:53" x14ac:dyDescent="0.3">
      <c r="B66" t="s">
        <v>2235</v>
      </c>
      <c r="E66" t="s">
        <v>2236</v>
      </c>
      <c r="K66" t="s">
        <v>2237</v>
      </c>
      <c r="L66" t="s">
        <v>2238</v>
      </c>
      <c r="P66" t="s">
        <v>2239</v>
      </c>
      <c r="Q66" t="s">
        <v>2240</v>
      </c>
      <c r="R66" t="s">
        <v>2241</v>
      </c>
      <c r="S66" t="s">
        <v>2242</v>
      </c>
      <c r="T66" t="s">
        <v>2243</v>
      </c>
      <c r="Y66" t="s">
        <v>2244</v>
      </c>
      <c r="Z66" t="s">
        <v>2245</v>
      </c>
      <c r="AA66" t="s">
        <v>2246</v>
      </c>
      <c r="AB66" t="s">
        <v>2247</v>
      </c>
      <c r="AD66" t="s">
        <v>2248</v>
      </c>
      <c r="AJ66" t="s">
        <v>2249</v>
      </c>
      <c r="AL66" t="s">
        <v>2250</v>
      </c>
      <c r="AM66" t="s">
        <v>2251</v>
      </c>
      <c r="AO66" t="s">
        <v>2252</v>
      </c>
      <c r="AR66" t="s">
        <v>2253</v>
      </c>
      <c r="AS66" t="s">
        <v>2254</v>
      </c>
      <c r="AT66" t="s">
        <v>2255</v>
      </c>
      <c r="AW66" t="s">
        <v>2256</v>
      </c>
      <c r="BA66" t="s">
        <v>2257</v>
      </c>
    </row>
    <row r="67" spans="2:53" x14ac:dyDescent="0.3">
      <c r="B67" t="s">
        <v>2258</v>
      </c>
      <c r="E67" t="s">
        <v>2259</v>
      </c>
      <c r="K67" t="s">
        <v>2260</v>
      </c>
      <c r="L67" t="s">
        <v>2261</v>
      </c>
      <c r="P67" t="s">
        <v>2262</v>
      </c>
      <c r="Q67" t="s">
        <v>2263</v>
      </c>
      <c r="R67" t="s">
        <v>2264</v>
      </c>
      <c r="S67" t="s">
        <v>2265</v>
      </c>
      <c r="T67" t="s">
        <v>2266</v>
      </c>
      <c r="Y67" t="s">
        <v>2267</v>
      </c>
      <c r="Z67" t="s">
        <v>2268</v>
      </c>
      <c r="AA67" t="s">
        <v>2269</v>
      </c>
      <c r="AB67" t="s">
        <v>2270</v>
      </c>
      <c r="AD67" t="s">
        <v>2271</v>
      </c>
      <c r="AJ67" t="s">
        <v>2208</v>
      </c>
      <c r="AL67" t="s">
        <v>2272</v>
      </c>
      <c r="AM67" t="s">
        <v>2273</v>
      </c>
      <c r="AO67" t="s">
        <v>2274</v>
      </c>
      <c r="AR67" t="s">
        <v>2275</v>
      </c>
      <c r="AS67" t="s">
        <v>2276</v>
      </c>
      <c r="AT67" t="s">
        <v>2277</v>
      </c>
      <c r="AW67" t="s">
        <v>2278</v>
      </c>
      <c r="BA67" t="s">
        <v>2279</v>
      </c>
    </row>
    <row r="68" spans="2:53" x14ac:dyDescent="0.3">
      <c r="B68" t="s">
        <v>2280</v>
      </c>
      <c r="E68" t="s">
        <v>2281</v>
      </c>
      <c r="L68" t="s">
        <v>2282</v>
      </c>
      <c r="P68" t="s">
        <v>2283</v>
      </c>
      <c r="Q68" t="s">
        <v>2284</v>
      </c>
      <c r="R68" t="s">
        <v>2285</v>
      </c>
      <c r="S68" t="s">
        <v>2286</v>
      </c>
      <c r="T68" t="s">
        <v>2287</v>
      </c>
      <c r="Y68" t="s">
        <v>2288</v>
      </c>
      <c r="Z68" t="s">
        <v>2289</v>
      </c>
      <c r="AA68" t="s">
        <v>2290</v>
      </c>
      <c r="AB68" t="s">
        <v>2291</v>
      </c>
      <c r="AD68" t="s">
        <v>2292</v>
      </c>
      <c r="AJ68" t="s">
        <v>2293</v>
      </c>
      <c r="AL68" t="s">
        <v>2294</v>
      </c>
      <c r="AM68" t="s">
        <v>2295</v>
      </c>
      <c r="AO68" t="s">
        <v>2296</v>
      </c>
      <c r="AS68" t="s">
        <v>2297</v>
      </c>
      <c r="AT68" t="s">
        <v>2298</v>
      </c>
      <c r="AW68" t="s">
        <v>2299</v>
      </c>
      <c r="BA68" t="s">
        <v>2300</v>
      </c>
    </row>
    <row r="69" spans="2:53" x14ac:dyDescent="0.3">
      <c r="E69" t="s">
        <v>2301</v>
      </c>
      <c r="L69" t="s">
        <v>2302</v>
      </c>
      <c r="P69" t="s">
        <v>2303</v>
      </c>
      <c r="Q69" t="s">
        <v>2304</v>
      </c>
      <c r="R69" t="s">
        <v>2305</v>
      </c>
      <c r="S69" t="s">
        <v>2306</v>
      </c>
      <c r="T69" t="s">
        <v>2307</v>
      </c>
      <c r="Y69" t="s">
        <v>2308</v>
      </c>
      <c r="Z69" t="s">
        <v>2309</v>
      </c>
      <c r="AA69" t="s">
        <v>2310</v>
      </c>
      <c r="AB69" t="s">
        <v>2311</v>
      </c>
      <c r="AD69" t="s">
        <v>2312</v>
      </c>
      <c r="AJ69" t="s">
        <v>2313</v>
      </c>
      <c r="AL69" t="s">
        <v>2314</v>
      </c>
      <c r="AM69" t="s">
        <v>2315</v>
      </c>
      <c r="AS69" t="s">
        <v>2316</v>
      </c>
      <c r="AT69" t="s">
        <v>2317</v>
      </c>
      <c r="AW69" t="s">
        <v>2318</v>
      </c>
      <c r="BA69" t="s">
        <v>2319</v>
      </c>
    </row>
    <row r="70" spans="2:53" x14ac:dyDescent="0.3">
      <c r="E70" t="s">
        <v>2320</v>
      </c>
      <c r="L70" t="s">
        <v>2321</v>
      </c>
      <c r="P70" t="s">
        <v>2322</v>
      </c>
      <c r="Q70" t="s">
        <v>2323</v>
      </c>
      <c r="R70" t="s">
        <v>2324</v>
      </c>
      <c r="S70" t="s">
        <v>2325</v>
      </c>
      <c r="T70" t="s">
        <v>2326</v>
      </c>
      <c r="Y70" t="s">
        <v>2327</v>
      </c>
      <c r="Z70" t="s">
        <v>2328</v>
      </c>
      <c r="AA70" t="s">
        <v>2329</v>
      </c>
      <c r="AB70" t="s">
        <v>2330</v>
      </c>
      <c r="AD70" t="s">
        <v>2331</v>
      </c>
      <c r="AJ70" t="s">
        <v>2332</v>
      </c>
      <c r="AL70" t="s">
        <v>2333</v>
      </c>
      <c r="AM70" t="s">
        <v>2334</v>
      </c>
      <c r="AS70" t="s">
        <v>2335</v>
      </c>
      <c r="AT70" t="s">
        <v>2336</v>
      </c>
      <c r="AW70" t="s">
        <v>2337</v>
      </c>
      <c r="BA70" t="s">
        <v>2338</v>
      </c>
    </row>
    <row r="71" spans="2:53" x14ac:dyDescent="0.3">
      <c r="E71" t="s">
        <v>2339</v>
      </c>
      <c r="L71" t="s">
        <v>2340</v>
      </c>
      <c r="P71" t="s">
        <v>2341</v>
      </c>
      <c r="Q71" t="s">
        <v>2342</v>
      </c>
      <c r="R71" t="s">
        <v>2343</v>
      </c>
      <c r="S71" t="s">
        <v>2344</v>
      </c>
      <c r="T71" t="s">
        <v>2345</v>
      </c>
      <c r="Y71" t="s">
        <v>2346</v>
      </c>
      <c r="Z71" t="s">
        <v>2347</v>
      </c>
      <c r="AA71" t="s">
        <v>2348</v>
      </c>
      <c r="AB71" t="s">
        <v>2349</v>
      </c>
      <c r="AD71" t="s">
        <v>2350</v>
      </c>
      <c r="AJ71" t="s">
        <v>2351</v>
      </c>
      <c r="AL71" t="s">
        <v>2352</v>
      </c>
      <c r="AM71" t="s">
        <v>2353</v>
      </c>
      <c r="AS71" t="s">
        <v>2354</v>
      </c>
      <c r="AT71" t="s">
        <v>2355</v>
      </c>
      <c r="AW71" t="s">
        <v>2356</v>
      </c>
      <c r="BA71" t="s">
        <v>2357</v>
      </c>
    </row>
    <row r="72" spans="2:53" x14ac:dyDescent="0.3">
      <c r="E72" t="s">
        <v>2358</v>
      </c>
      <c r="L72" t="s">
        <v>2359</v>
      </c>
      <c r="P72" t="s">
        <v>2360</v>
      </c>
      <c r="Q72" t="s">
        <v>2361</v>
      </c>
      <c r="R72" t="s">
        <v>2362</v>
      </c>
      <c r="S72" t="s">
        <v>2363</v>
      </c>
      <c r="T72" t="s">
        <v>2364</v>
      </c>
      <c r="Y72" t="s">
        <v>2365</v>
      </c>
      <c r="Z72" t="s">
        <v>2366</v>
      </c>
      <c r="AA72" t="s">
        <v>2367</v>
      </c>
      <c r="AB72" t="s">
        <v>2368</v>
      </c>
      <c r="AD72" t="s">
        <v>2369</v>
      </c>
      <c r="AJ72" t="s">
        <v>2370</v>
      </c>
      <c r="AL72" t="s">
        <v>2371</v>
      </c>
      <c r="AM72" t="s">
        <v>2372</v>
      </c>
      <c r="AS72" t="s">
        <v>2373</v>
      </c>
      <c r="AT72" t="s">
        <v>2374</v>
      </c>
      <c r="AW72" t="s">
        <v>2375</v>
      </c>
      <c r="BA72" t="s">
        <v>2376</v>
      </c>
    </row>
    <row r="73" spans="2:53" x14ac:dyDescent="0.3">
      <c r="E73" t="s">
        <v>2377</v>
      </c>
      <c r="L73" t="s">
        <v>2378</v>
      </c>
      <c r="P73" t="s">
        <v>2379</v>
      </c>
      <c r="Q73" t="s">
        <v>2380</v>
      </c>
      <c r="R73" t="s">
        <v>2381</v>
      </c>
      <c r="S73" t="s">
        <v>2382</v>
      </c>
      <c r="T73" t="s">
        <v>2383</v>
      </c>
      <c r="Y73" t="s">
        <v>2384</v>
      </c>
      <c r="Z73" t="s">
        <v>2385</v>
      </c>
      <c r="AA73" t="s">
        <v>2386</v>
      </c>
      <c r="AB73" t="s">
        <v>2387</v>
      </c>
      <c r="AD73" t="s">
        <v>2388</v>
      </c>
      <c r="AJ73" t="s">
        <v>2389</v>
      </c>
      <c r="AL73" t="s">
        <v>2390</v>
      </c>
      <c r="AM73" t="s">
        <v>2391</v>
      </c>
      <c r="AS73" t="s">
        <v>2392</v>
      </c>
      <c r="AT73" t="s">
        <v>2393</v>
      </c>
      <c r="AW73" t="s">
        <v>2394</v>
      </c>
      <c r="BA73" t="s">
        <v>2395</v>
      </c>
    </row>
    <row r="74" spans="2:53" x14ac:dyDescent="0.3">
      <c r="E74" t="s">
        <v>2396</v>
      </c>
      <c r="L74" t="s">
        <v>2397</v>
      </c>
      <c r="P74" t="s">
        <v>2398</v>
      </c>
      <c r="Q74" t="s">
        <v>2399</v>
      </c>
      <c r="R74" t="s">
        <v>2400</v>
      </c>
      <c r="S74" t="s">
        <v>2401</v>
      </c>
      <c r="T74" t="s">
        <v>2402</v>
      </c>
      <c r="Y74" t="s">
        <v>2403</v>
      </c>
      <c r="Z74" t="s">
        <v>2404</v>
      </c>
      <c r="AA74" t="s">
        <v>2405</v>
      </c>
      <c r="AB74" t="s">
        <v>2406</v>
      </c>
      <c r="AD74" t="s">
        <v>2407</v>
      </c>
      <c r="AJ74" t="s">
        <v>2408</v>
      </c>
      <c r="AL74" t="s">
        <v>2409</v>
      </c>
      <c r="AM74" t="s">
        <v>2410</v>
      </c>
      <c r="AS74" t="s">
        <v>2411</v>
      </c>
      <c r="AT74" t="s">
        <v>2412</v>
      </c>
      <c r="AW74" t="s">
        <v>2413</v>
      </c>
    </row>
    <row r="75" spans="2:53" x14ac:dyDescent="0.3">
      <c r="E75" t="s">
        <v>2414</v>
      </c>
      <c r="L75" t="s">
        <v>2415</v>
      </c>
      <c r="P75" t="s">
        <v>2416</v>
      </c>
      <c r="Q75" t="s">
        <v>2417</v>
      </c>
      <c r="R75" t="s">
        <v>2418</v>
      </c>
      <c r="S75" t="s">
        <v>2419</v>
      </c>
      <c r="T75" t="s">
        <v>2420</v>
      </c>
      <c r="Y75" t="s">
        <v>2421</v>
      </c>
      <c r="Z75" t="s">
        <v>2422</v>
      </c>
      <c r="AA75" t="s">
        <v>2423</v>
      </c>
      <c r="AB75" t="s">
        <v>2424</v>
      </c>
      <c r="AD75" t="s">
        <v>2425</v>
      </c>
      <c r="AJ75" t="s">
        <v>2426</v>
      </c>
      <c r="AL75" t="s">
        <v>2427</v>
      </c>
      <c r="AM75" t="s">
        <v>2428</v>
      </c>
      <c r="AS75" t="s">
        <v>2429</v>
      </c>
      <c r="AT75" t="s">
        <v>2430</v>
      </c>
      <c r="AW75" t="s">
        <v>2431</v>
      </c>
    </row>
    <row r="76" spans="2:53" x14ac:dyDescent="0.3">
      <c r="E76" t="s">
        <v>2432</v>
      </c>
      <c r="L76" t="s">
        <v>2433</v>
      </c>
      <c r="P76" t="s">
        <v>2434</v>
      </c>
      <c r="Q76" t="s">
        <v>2435</v>
      </c>
      <c r="R76" t="s">
        <v>2436</v>
      </c>
      <c r="S76" t="s">
        <v>2437</v>
      </c>
      <c r="T76" t="s">
        <v>2438</v>
      </c>
      <c r="Y76" t="s">
        <v>2439</v>
      </c>
      <c r="Z76" t="s">
        <v>2440</v>
      </c>
      <c r="AA76" t="s">
        <v>2441</v>
      </c>
      <c r="AB76" t="s">
        <v>2442</v>
      </c>
      <c r="AD76" t="s">
        <v>2443</v>
      </c>
      <c r="AJ76" t="s">
        <v>2444</v>
      </c>
      <c r="AL76" t="s">
        <v>2445</v>
      </c>
      <c r="AM76" t="s">
        <v>2446</v>
      </c>
      <c r="AS76" t="s">
        <v>2447</v>
      </c>
      <c r="AT76" t="s">
        <v>2448</v>
      </c>
      <c r="AW76" t="s">
        <v>2449</v>
      </c>
    </row>
    <row r="77" spans="2:53" x14ac:dyDescent="0.3">
      <c r="L77" t="s">
        <v>2450</v>
      </c>
      <c r="P77" t="s">
        <v>2451</v>
      </c>
      <c r="Q77" t="s">
        <v>2452</v>
      </c>
      <c r="R77" t="s">
        <v>2453</v>
      </c>
      <c r="S77" t="s">
        <v>2454</v>
      </c>
      <c r="T77" t="s">
        <v>2455</v>
      </c>
      <c r="Y77" t="s">
        <v>2456</v>
      </c>
      <c r="Z77" t="s">
        <v>2457</v>
      </c>
      <c r="AA77" t="s">
        <v>2458</v>
      </c>
      <c r="AB77" t="s">
        <v>2459</v>
      </c>
      <c r="AD77" t="s">
        <v>2460</v>
      </c>
      <c r="AJ77" t="s">
        <v>2461</v>
      </c>
      <c r="AL77" t="s">
        <v>2462</v>
      </c>
      <c r="AM77" t="s">
        <v>2463</v>
      </c>
      <c r="AS77" t="s">
        <v>2464</v>
      </c>
      <c r="AT77" t="s">
        <v>2465</v>
      </c>
      <c r="AW77" t="s">
        <v>2466</v>
      </c>
    </row>
    <row r="78" spans="2:53" x14ac:dyDescent="0.3">
      <c r="L78" t="s">
        <v>2467</v>
      </c>
      <c r="P78" t="s">
        <v>2468</v>
      </c>
      <c r="Q78" t="s">
        <v>2469</v>
      </c>
      <c r="R78" t="s">
        <v>2470</v>
      </c>
      <c r="S78" t="s">
        <v>2471</v>
      </c>
      <c r="T78" t="s">
        <v>2472</v>
      </c>
      <c r="Y78" t="s">
        <v>2473</v>
      </c>
      <c r="Z78" t="s">
        <v>2474</v>
      </c>
      <c r="AA78" t="s">
        <v>2475</v>
      </c>
      <c r="AB78" t="s">
        <v>2476</v>
      </c>
      <c r="AD78" t="s">
        <v>2477</v>
      </c>
      <c r="AJ78" t="s">
        <v>2478</v>
      </c>
      <c r="AL78" t="s">
        <v>2479</v>
      </c>
      <c r="AM78" t="s">
        <v>2480</v>
      </c>
      <c r="AS78" t="s">
        <v>2481</v>
      </c>
      <c r="AT78" t="s">
        <v>2482</v>
      </c>
      <c r="AW78" t="s">
        <v>2483</v>
      </c>
    </row>
    <row r="79" spans="2:53" x14ac:dyDescent="0.3">
      <c r="L79" t="s">
        <v>2484</v>
      </c>
      <c r="P79" t="s">
        <v>2485</v>
      </c>
      <c r="Q79" t="s">
        <v>2486</v>
      </c>
      <c r="R79" t="s">
        <v>2487</v>
      </c>
      <c r="S79" t="s">
        <v>2488</v>
      </c>
      <c r="T79" t="s">
        <v>2489</v>
      </c>
      <c r="Y79" t="s">
        <v>2490</v>
      </c>
      <c r="Z79" t="s">
        <v>2491</v>
      </c>
      <c r="AA79" t="s">
        <v>2492</v>
      </c>
      <c r="AB79" t="s">
        <v>2493</v>
      </c>
      <c r="AD79" t="s">
        <v>2494</v>
      </c>
      <c r="AJ79" t="s">
        <v>2495</v>
      </c>
      <c r="AL79" t="s">
        <v>2496</v>
      </c>
      <c r="AS79" t="s">
        <v>2497</v>
      </c>
      <c r="AT79" t="s">
        <v>2498</v>
      </c>
      <c r="AW79" t="s">
        <v>2499</v>
      </c>
    </row>
    <row r="80" spans="2:53" x14ac:dyDescent="0.3">
      <c r="L80" t="s">
        <v>2500</v>
      </c>
      <c r="P80" t="s">
        <v>2501</v>
      </c>
      <c r="Q80" t="s">
        <v>2502</v>
      </c>
      <c r="R80" t="s">
        <v>2503</v>
      </c>
      <c r="S80" t="s">
        <v>2504</v>
      </c>
      <c r="T80" t="s">
        <v>2505</v>
      </c>
      <c r="Y80" t="s">
        <v>2506</v>
      </c>
      <c r="Z80" t="s">
        <v>2507</v>
      </c>
      <c r="AA80" t="s">
        <v>2508</v>
      </c>
      <c r="AB80" t="s">
        <v>2509</v>
      </c>
      <c r="AD80" t="s">
        <v>2510</v>
      </c>
      <c r="AJ80" t="s">
        <v>2511</v>
      </c>
      <c r="AL80" t="s">
        <v>2512</v>
      </c>
      <c r="AS80" t="s">
        <v>2513</v>
      </c>
      <c r="AT80" t="s">
        <v>2514</v>
      </c>
      <c r="AW80" t="s">
        <v>2515</v>
      </c>
    </row>
    <row r="81" spans="12:49" x14ac:dyDescent="0.3">
      <c r="L81" t="s">
        <v>2516</v>
      </c>
      <c r="P81" t="s">
        <v>2517</v>
      </c>
      <c r="Q81" t="s">
        <v>2518</v>
      </c>
      <c r="R81" t="s">
        <v>2519</v>
      </c>
      <c r="S81" t="s">
        <v>2520</v>
      </c>
      <c r="T81" t="s">
        <v>2521</v>
      </c>
      <c r="Y81" t="s">
        <v>2522</v>
      </c>
      <c r="Z81" t="s">
        <v>2523</v>
      </c>
      <c r="AA81" t="s">
        <v>2524</v>
      </c>
      <c r="AB81" t="s">
        <v>2525</v>
      </c>
      <c r="AD81" t="s">
        <v>2526</v>
      </c>
      <c r="AJ81" t="s">
        <v>2527</v>
      </c>
      <c r="AL81" t="s">
        <v>2528</v>
      </c>
      <c r="AS81" t="s">
        <v>2529</v>
      </c>
      <c r="AT81" t="s">
        <v>2530</v>
      </c>
      <c r="AW81" t="s">
        <v>2531</v>
      </c>
    </row>
    <row r="82" spans="12:49" x14ac:dyDescent="0.3">
      <c r="L82" t="s">
        <v>2532</v>
      </c>
      <c r="P82" t="s">
        <v>2533</v>
      </c>
      <c r="Q82" t="s">
        <v>2534</v>
      </c>
      <c r="R82" t="s">
        <v>2535</v>
      </c>
      <c r="S82" t="s">
        <v>2536</v>
      </c>
      <c r="T82" t="s">
        <v>2537</v>
      </c>
      <c r="Y82" t="s">
        <v>2538</v>
      </c>
      <c r="Z82" t="s">
        <v>2539</v>
      </c>
      <c r="AA82" t="s">
        <v>2540</v>
      </c>
      <c r="AB82" t="s">
        <v>2541</v>
      </c>
      <c r="AD82" t="s">
        <v>2542</v>
      </c>
      <c r="AJ82" t="s">
        <v>2543</v>
      </c>
      <c r="AL82" t="s">
        <v>2544</v>
      </c>
      <c r="AS82" t="s">
        <v>2545</v>
      </c>
      <c r="AT82" t="s">
        <v>2546</v>
      </c>
      <c r="AW82" t="s">
        <v>2547</v>
      </c>
    </row>
    <row r="83" spans="12:49" x14ac:dyDescent="0.3">
      <c r="L83" t="s">
        <v>2548</v>
      </c>
      <c r="P83" t="s">
        <v>2549</v>
      </c>
      <c r="Q83" t="s">
        <v>2550</v>
      </c>
      <c r="R83" t="s">
        <v>2551</v>
      </c>
      <c r="S83" t="s">
        <v>2552</v>
      </c>
      <c r="T83" t="s">
        <v>2553</v>
      </c>
      <c r="Y83" t="s">
        <v>2554</v>
      </c>
      <c r="Z83" t="s">
        <v>2555</v>
      </c>
      <c r="AA83" t="s">
        <v>2556</v>
      </c>
      <c r="AB83" t="s">
        <v>2557</v>
      </c>
      <c r="AD83" t="s">
        <v>2558</v>
      </c>
      <c r="AJ83" t="s">
        <v>2559</v>
      </c>
      <c r="AL83" t="s">
        <v>2560</v>
      </c>
      <c r="AS83" t="s">
        <v>2561</v>
      </c>
      <c r="AT83" t="s">
        <v>2562</v>
      </c>
      <c r="AW83" t="s">
        <v>2563</v>
      </c>
    </row>
    <row r="84" spans="12:49" x14ac:dyDescent="0.3">
      <c r="L84" t="s">
        <v>2564</v>
      </c>
      <c r="P84" t="s">
        <v>2565</v>
      </c>
      <c r="Q84" t="s">
        <v>2566</v>
      </c>
      <c r="R84" t="s">
        <v>2567</v>
      </c>
      <c r="S84" t="s">
        <v>2568</v>
      </c>
      <c r="T84" t="s">
        <v>2569</v>
      </c>
      <c r="Y84" t="s">
        <v>2570</v>
      </c>
      <c r="Z84" t="s">
        <v>2571</v>
      </c>
      <c r="AB84" t="s">
        <v>2572</v>
      </c>
      <c r="AD84" t="s">
        <v>2573</v>
      </c>
      <c r="AJ84" t="s">
        <v>2574</v>
      </c>
      <c r="AL84" t="s">
        <v>2575</v>
      </c>
      <c r="AS84" t="s">
        <v>2576</v>
      </c>
      <c r="AT84" t="s">
        <v>2577</v>
      </c>
      <c r="AW84" t="s">
        <v>2578</v>
      </c>
    </row>
    <row r="85" spans="12:49" x14ac:dyDescent="0.3">
      <c r="L85" t="s">
        <v>2579</v>
      </c>
      <c r="P85" t="s">
        <v>2580</v>
      </c>
      <c r="Q85" t="s">
        <v>2581</v>
      </c>
      <c r="R85" t="s">
        <v>2582</v>
      </c>
      <c r="S85" t="s">
        <v>2531</v>
      </c>
      <c r="T85" t="s">
        <v>2583</v>
      </c>
      <c r="Z85" t="s">
        <v>2584</v>
      </c>
      <c r="AB85" t="s">
        <v>2585</v>
      </c>
      <c r="AD85" t="s">
        <v>2586</v>
      </c>
      <c r="AJ85" t="s">
        <v>2587</v>
      </c>
      <c r="AL85" t="s">
        <v>2588</v>
      </c>
      <c r="AS85" t="s">
        <v>2589</v>
      </c>
      <c r="AT85" t="s">
        <v>2590</v>
      </c>
      <c r="AW85" t="s">
        <v>2591</v>
      </c>
    </row>
    <row r="86" spans="12:49" x14ac:dyDescent="0.3">
      <c r="L86" t="s">
        <v>2592</v>
      </c>
      <c r="P86" t="s">
        <v>2593</v>
      </c>
      <c r="Q86" t="s">
        <v>2594</v>
      </c>
      <c r="R86" t="s">
        <v>2595</v>
      </c>
      <c r="S86" t="s">
        <v>2596</v>
      </c>
      <c r="T86" t="s">
        <v>2597</v>
      </c>
      <c r="Z86" t="s">
        <v>2598</v>
      </c>
      <c r="AB86" t="s">
        <v>2599</v>
      </c>
      <c r="AD86" t="s">
        <v>2600</v>
      </c>
      <c r="AJ86" t="s">
        <v>2601</v>
      </c>
      <c r="AL86" t="s">
        <v>2602</v>
      </c>
      <c r="AS86" t="s">
        <v>2603</v>
      </c>
      <c r="AT86" t="s">
        <v>2604</v>
      </c>
      <c r="AW86" t="s">
        <v>2605</v>
      </c>
    </row>
    <row r="87" spans="12:49" x14ac:dyDescent="0.3">
      <c r="L87" t="s">
        <v>2606</v>
      </c>
      <c r="P87" t="s">
        <v>2607</v>
      </c>
      <c r="Q87" t="s">
        <v>2608</v>
      </c>
      <c r="R87" t="s">
        <v>2609</v>
      </c>
      <c r="S87" t="s">
        <v>2607</v>
      </c>
      <c r="T87" t="s">
        <v>2610</v>
      </c>
      <c r="Z87" t="s">
        <v>2611</v>
      </c>
      <c r="AB87" t="s">
        <v>2612</v>
      </c>
      <c r="AD87" t="s">
        <v>2613</v>
      </c>
      <c r="AJ87" t="s">
        <v>2614</v>
      </c>
      <c r="AL87" t="s">
        <v>2615</v>
      </c>
      <c r="AS87" t="s">
        <v>2616</v>
      </c>
      <c r="AT87" t="s">
        <v>2617</v>
      </c>
      <c r="AW87" t="s">
        <v>2618</v>
      </c>
    </row>
    <row r="88" spans="12:49" x14ac:dyDescent="0.3">
      <c r="L88" t="s">
        <v>2619</v>
      </c>
      <c r="P88" t="s">
        <v>2620</v>
      </c>
      <c r="Q88" t="s">
        <v>2621</v>
      </c>
      <c r="R88" t="s">
        <v>2622</v>
      </c>
      <c r="S88" t="s">
        <v>2623</v>
      </c>
      <c r="T88" t="s">
        <v>2624</v>
      </c>
      <c r="Z88" t="s">
        <v>2625</v>
      </c>
      <c r="AB88" t="s">
        <v>2626</v>
      </c>
      <c r="AD88" t="s">
        <v>2627</v>
      </c>
      <c r="AJ88" t="s">
        <v>2628</v>
      </c>
      <c r="AL88" t="s">
        <v>2629</v>
      </c>
      <c r="AS88" t="s">
        <v>2630</v>
      </c>
      <c r="AT88" t="s">
        <v>2631</v>
      </c>
      <c r="AW88" t="s">
        <v>2632</v>
      </c>
    </row>
    <row r="89" spans="12:49" x14ac:dyDescent="0.3">
      <c r="L89" t="s">
        <v>2633</v>
      </c>
      <c r="P89" t="s">
        <v>2634</v>
      </c>
      <c r="Q89" t="s">
        <v>2635</v>
      </c>
      <c r="R89" t="s">
        <v>2636</v>
      </c>
      <c r="S89" t="s">
        <v>2637</v>
      </c>
      <c r="T89" t="s">
        <v>2638</v>
      </c>
      <c r="Z89" t="s">
        <v>2639</v>
      </c>
      <c r="AB89" t="s">
        <v>2640</v>
      </c>
      <c r="AD89" t="s">
        <v>2641</v>
      </c>
      <c r="AJ89" t="s">
        <v>2642</v>
      </c>
      <c r="AL89" t="s">
        <v>2643</v>
      </c>
      <c r="AS89" t="s">
        <v>2644</v>
      </c>
      <c r="AT89" t="s">
        <v>2645</v>
      </c>
      <c r="AW89" t="s">
        <v>2646</v>
      </c>
    </row>
    <row r="90" spans="12:49" x14ac:dyDescent="0.3">
      <c r="L90" t="s">
        <v>2647</v>
      </c>
      <c r="P90" t="s">
        <v>2648</v>
      </c>
      <c r="Q90" t="s">
        <v>2649</v>
      </c>
      <c r="R90" t="s">
        <v>2650</v>
      </c>
      <c r="S90" t="s">
        <v>2651</v>
      </c>
      <c r="T90" t="s">
        <v>2652</v>
      </c>
      <c r="Z90" t="s">
        <v>2653</v>
      </c>
      <c r="AB90" t="s">
        <v>2654</v>
      </c>
      <c r="AD90" t="s">
        <v>2655</v>
      </c>
      <c r="AJ90" t="s">
        <v>2656</v>
      </c>
      <c r="AL90" t="s">
        <v>2657</v>
      </c>
      <c r="AS90" t="s">
        <v>2658</v>
      </c>
      <c r="AT90" t="s">
        <v>2659</v>
      </c>
      <c r="AW90" t="s">
        <v>2660</v>
      </c>
    </row>
    <row r="91" spans="12:49" x14ac:dyDescent="0.3">
      <c r="L91" t="s">
        <v>2661</v>
      </c>
      <c r="P91" t="s">
        <v>2662</v>
      </c>
      <c r="Q91" t="s">
        <v>2663</v>
      </c>
      <c r="R91" t="s">
        <v>2664</v>
      </c>
      <c r="S91" t="s">
        <v>2665</v>
      </c>
      <c r="T91" t="s">
        <v>2666</v>
      </c>
      <c r="Z91" t="s">
        <v>2667</v>
      </c>
      <c r="AB91" t="s">
        <v>2668</v>
      </c>
      <c r="AD91" t="s">
        <v>2669</v>
      </c>
      <c r="AJ91" t="s">
        <v>2670</v>
      </c>
      <c r="AS91" t="s">
        <v>2671</v>
      </c>
      <c r="AT91" t="s">
        <v>2672</v>
      </c>
      <c r="AW91" t="s">
        <v>2673</v>
      </c>
    </row>
    <row r="92" spans="12:49" x14ac:dyDescent="0.3">
      <c r="L92" t="s">
        <v>2674</v>
      </c>
      <c r="P92" t="s">
        <v>2675</v>
      </c>
      <c r="Q92" t="s">
        <v>2676</v>
      </c>
      <c r="R92" t="s">
        <v>2677</v>
      </c>
      <c r="S92" t="s">
        <v>2678</v>
      </c>
      <c r="T92" t="s">
        <v>2679</v>
      </c>
      <c r="AB92" t="s">
        <v>2680</v>
      </c>
      <c r="AD92" t="s">
        <v>2681</v>
      </c>
      <c r="AJ92" t="s">
        <v>2682</v>
      </c>
      <c r="AS92" t="s">
        <v>2683</v>
      </c>
      <c r="AT92" t="s">
        <v>2684</v>
      </c>
      <c r="AW92" t="s">
        <v>2685</v>
      </c>
    </row>
    <row r="93" spans="12:49" x14ac:dyDescent="0.3">
      <c r="L93" t="s">
        <v>2686</v>
      </c>
      <c r="P93" t="s">
        <v>2687</v>
      </c>
      <c r="Q93" t="s">
        <v>2688</v>
      </c>
      <c r="R93" t="s">
        <v>2689</v>
      </c>
      <c r="S93" t="s">
        <v>2690</v>
      </c>
      <c r="T93" t="s">
        <v>2691</v>
      </c>
      <c r="AB93" t="s">
        <v>2692</v>
      </c>
      <c r="AD93" t="s">
        <v>2693</v>
      </c>
      <c r="AJ93" t="s">
        <v>2694</v>
      </c>
      <c r="AS93" t="s">
        <v>2695</v>
      </c>
      <c r="AT93" t="s">
        <v>2696</v>
      </c>
      <c r="AW93" t="s">
        <v>2697</v>
      </c>
    </row>
    <row r="94" spans="12:49" x14ac:dyDescent="0.3">
      <c r="L94" t="s">
        <v>2698</v>
      </c>
      <c r="P94" t="s">
        <v>2699</v>
      </c>
      <c r="R94" t="s">
        <v>2700</v>
      </c>
      <c r="S94" t="s">
        <v>2701</v>
      </c>
      <c r="T94" t="s">
        <v>2702</v>
      </c>
      <c r="AB94" t="s">
        <v>2703</v>
      </c>
      <c r="AD94" t="s">
        <v>2704</v>
      </c>
      <c r="AJ94" t="s">
        <v>2705</v>
      </c>
      <c r="AS94" t="s">
        <v>2706</v>
      </c>
      <c r="AT94" t="s">
        <v>2707</v>
      </c>
      <c r="AW94" t="s">
        <v>2708</v>
      </c>
    </row>
    <row r="95" spans="12:49" x14ac:dyDescent="0.3">
      <c r="L95" t="s">
        <v>2709</v>
      </c>
      <c r="P95" t="s">
        <v>2673</v>
      </c>
      <c r="R95" t="s">
        <v>2710</v>
      </c>
      <c r="S95" t="s">
        <v>2711</v>
      </c>
      <c r="T95" t="s">
        <v>2712</v>
      </c>
      <c r="AB95" t="s">
        <v>2713</v>
      </c>
      <c r="AJ95" t="s">
        <v>2714</v>
      </c>
      <c r="AS95" t="s">
        <v>2715</v>
      </c>
      <c r="AT95" t="s">
        <v>2716</v>
      </c>
      <c r="AW95" t="s">
        <v>2717</v>
      </c>
    </row>
    <row r="96" spans="12:49" x14ac:dyDescent="0.3">
      <c r="L96" t="s">
        <v>2718</v>
      </c>
      <c r="P96" t="s">
        <v>2719</v>
      </c>
      <c r="R96" t="s">
        <v>2720</v>
      </c>
      <c r="S96" t="s">
        <v>2721</v>
      </c>
      <c r="T96" t="s">
        <v>2722</v>
      </c>
      <c r="AB96" t="s">
        <v>2723</v>
      </c>
      <c r="AJ96" t="s">
        <v>2724</v>
      </c>
      <c r="AS96" t="s">
        <v>2725</v>
      </c>
      <c r="AT96" t="s">
        <v>2726</v>
      </c>
      <c r="AW96" t="s">
        <v>2727</v>
      </c>
    </row>
    <row r="97" spans="12:49" x14ac:dyDescent="0.3">
      <c r="L97" t="s">
        <v>2728</v>
      </c>
      <c r="P97" t="s">
        <v>2729</v>
      </c>
      <c r="R97" t="s">
        <v>2730</v>
      </c>
      <c r="S97" t="s">
        <v>2731</v>
      </c>
      <c r="T97" t="s">
        <v>2732</v>
      </c>
      <c r="AB97" t="s">
        <v>2733</v>
      </c>
      <c r="AJ97" t="s">
        <v>2729</v>
      </c>
      <c r="AT97" t="s">
        <v>2734</v>
      </c>
      <c r="AW97" t="s">
        <v>2735</v>
      </c>
    </row>
    <row r="98" spans="12:49" x14ac:dyDescent="0.3">
      <c r="L98" t="s">
        <v>2736</v>
      </c>
      <c r="P98" t="s">
        <v>2737</v>
      </c>
      <c r="R98" t="s">
        <v>2738</v>
      </c>
      <c r="S98" t="s">
        <v>2739</v>
      </c>
      <c r="T98" t="s">
        <v>2740</v>
      </c>
      <c r="AB98" t="s">
        <v>2741</v>
      </c>
      <c r="AJ98" t="s">
        <v>2742</v>
      </c>
      <c r="AT98" t="s">
        <v>2743</v>
      </c>
      <c r="AW98" t="s">
        <v>2744</v>
      </c>
    </row>
    <row r="99" spans="12:49" x14ac:dyDescent="0.3">
      <c r="L99" t="s">
        <v>2745</v>
      </c>
      <c r="P99" t="s">
        <v>2746</v>
      </c>
      <c r="R99" t="s">
        <v>2747</v>
      </c>
      <c r="S99" t="s">
        <v>2748</v>
      </c>
      <c r="T99" t="s">
        <v>2749</v>
      </c>
      <c r="AB99" t="s">
        <v>2750</v>
      </c>
      <c r="AJ99" t="s">
        <v>2751</v>
      </c>
      <c r="AT99" t="s">
        <v>2752</v>
      </c>
      <c r="AW99" t="s">
        <v>2753</v>
      </c>
    </row>
    <row r="100" spans="12:49" x14ac:dyDescent="0.3">
      <c r="L100" t="s">
        <v>2754</v>
      </c>
      <c r="P100" t="s">
        <v>2755</v>
      </c>
      <c r="R100" t="s">
        <v>2756</v>
      </c>
      <c r="S100" t="s">
        <v>2757</v>
      </c>
      <c r="T100" t="s">
        <v>2758</v>
      </c>
      <c r="AB100" t="s">
        <v>2759</v>
      </c>
      <c r="AJ100" t="s">
        <v>2760</v>
      </c>
      <c r="AT100" t="s">
        <v>2761</v>
      </c>
      <c r="AW100" t="s">
        <v>2762</v>
      </c>
    </row>
    <row r="101" spans="12:49" x14ac:dyDescent="0.3">
      <c r="L101" t="s">
        <v>2763</v>
      </c>
      <c r="P101" t="s">
        <v>2764</v>
      </c>
      <c r="R101" t="s">
        <v>2765</v>
      </c>
      <c r="S101" t="s">
        <v>2766</v>
      </c>
      <c r="T101" t="s">
        <v>2767</v>
      </c>
      <c r="AB101" t="s">
        <v>2768</v>
      </c>
      <c r="AJ101" t="s">
        <v>2769</v>
      </c>
      <c r="AT101" t="s">
        <v>2770</v>
      </c>
      <c r="AW101" t="s">
        <v>2771</v>
      </c>
    </row>
    <row r="102" spans="12:49" x14ac:dyDescent="0.3">
      <c r="L102" t="s">
        <v>2772</v>
      </c>
      <c r="P102" t="s">
        <v>2773</v>
      </c>
      <c r="S102" t="s">
        <v>2774</v>
      </c>
      <c r="T102" t="s">
        <v>2775</v>
      </c>
      <c r="AB102" t="s">
        <v>2776</v>
      </c>
      <c r="AT102" t="s">
        <v>2777</v>
      </c>
      <c r="AW102" t="s">
        <v>2778</v>
      </c>
    </row>
    <row r="103" spans="12:49" x14ac:dyDescent="0.3">
      <c r="L103" t="s">
        <v>2779</v>
      </c>
      <c r="P103" t="s">
        <v>2780</v>
      </c>
      <c r="S103" t="s">
        <v>2781</v>
      </c>
      <c r="T103" t="s">
        <v>2782</v>
      </c>
      <c r="AB103" t="s">
        <v>2783</v>
      </c>
      <c r="AT103" t="s">
        <v>2784</v>
      </c>
      <c r="AW103" t="s">
        <v>2785</v>
      </c>
    </row>
    <row r="104" spans="12:49" x14ac:dyDescent="0.3">
      <c r="L104" t="s">
        <v>2786</v>
      </c>
      <c r="S104" t="s">
        <v>2787</v>
      </c>
      <c r="T104" t="s">
        <v>2788</v>
      </c>
      <c r="AB104" t="s">
        <v>2789</v>
      </c>
      <c r="AT104" t="s">
        <v>2790</v>
      </c>
      <c r="AW104" t="s">
        <v>2791</v>
      </c>
    </row>
    <row r="105" spans="12:49" x14ac:dyDescent="0.3">
      <c r="L105" t="s">
        <v>2792</v>
      </c>
      <c r="S105" t="s">
        <v>2793</v>
      </c>
      <c r="T105" t="s">
        <v>2794</v>
      </c>
      <c r="AB105" t="s">
        <v>2795</v>
      </c>
      <c r="AT105" t="s">
        <v>2796</v>
      </c>
      <c r="AW105" t="s">
        <v>2797</v>
      </c>
    </row>
    <row r="106" spans="12:49" x14ac:dyDescent="0.3">
      <c r="L106" t="s">
        <v>2798</v>
      </c>
      <c r="S106" t="s">
        <v>2799</v>
      </c>
      <c r="T106" t="s">
        <v>2800</v>
      </c>
      <c r="AB106" t="s">
        <v>2801</v>
      </c>
      <c r="AT106" t="s">
        <v>2802</v>
      </c>
      <c r="AW106" t="s">
        <v>2803</v>
      </c>
    </row>
    <row r="107" spans="12:49" x14ac:dyDescent="0.3">
      <c r="L107" t="s">
        <v>2804</v>
      </c>
      <c r="T107" t="s">
        <v>2805</v>
      </c>
      <c r="AB107" t="s">
        <v>2806</v>
      </c>
      <c r="AT107" t="s">
        <v>2807</v>
      </c>
      <c r="AW107" t="s">
        <v>2808</v>
      </c>
    </row>
    <row r="108" spans="12:49" x14ac:dyDescent="0.3">
      <c r="L108" t="s">
        <v>2809</v>
      </c>
      <c r="T108" t="s">
        <v>2810</v>
      </c>
      <c r="AB108" t="s">
        <v>2811</v>
      </c>
      <c r="AT108" t="s">
        <v>2812</v>
      </c>
      <c r="AW108" t="s">
        <v>2813</v>
      </c>
    </row>
    <row r="109" spans="12:49" x14ac:dyDescent="0.3">
      <c r="L109" t="s">
        <v>2814</v>
      </c>
      <c r="T109" t="s">
        <v>2815</v>
      </c>
      <c r="AB109" t="s">
        <v>2816</v>
      </c>
      <c r="AT109" t="s">
        <v>2817</v>
      </c>
      <c r="AW109" t="s">
        <v>2818</v>
      </c>
    </row>
    <row r="110" spans="12:49" x14ac:dyDescent="0.3">
      <c r="L110" t="s">
        <v>2819</v>
      </c>
      <c r="T110" t="s">
        <v>2820</v>
      </c>
      <c r="AB110" t="s">
        <v>2821</v>
      </c>
      <c r="AT110" t="s">
        <v>2822</v>
      </c>
      <c r="AW110" t="s">
        <v>2823</v>
      </c>
    </row>
    <row r="111" spans="12:49" x14ac:dyDescent="0.3">
      <c r="L111" t="s">
        <v>2824</v>
      </c>
      <c r="T111" t="s">
        <v>2825</v>
      </c>
      <c r="AB111" t="s">
        <v>2826</v>
      </c>
      <c r="AT111" t="s">
        <v>2827</v>
      </c>
      <c r="AW111" t="s">
        <v>2828</v>
      </c>
    </row>
    <row r="112" spans="12:49" x14ac:dyDescent="0.3">
      <c r="L112" t="s">
        <v>2829</v>
      </c>
      <c r="T112" t="s">
        <v>2830</v>
      </c>
      <c r="AB112" t="s">
        <v>2831</v>
      </c>
      <c r="AT112" t="s">
        <v>2832</v>
      </c>
      <c r="AW112" t="s">
        <v>2833</v>
      </c>
    </row>
    <row r="113" spans="12:49" x14ac:dyDescent="0.3">
      <c r="L113" t="s">
        <v>2834</v>
      </c>
      <c r="T113" t="s">
        <v>2835</v>
      </c>
      <c r="AB113" t="s">
        <v>2836</v>
      </c>
      <c r="AT113" t="s">
        <v>2837</v>
      </c>
      <c r="AW113" t="s">
        <v>2838</v>
      </c>
    </row>
    <row r="114" spans="12:49" x14ac:dyDescent="0.3">
      <c r="L114" t="s">
        <v>2839</v>
      </c>
      <c r="T114" t="s">
        <v>2840</v>
      </c>
      <c r="AB114" t="s">
        <v>2841</v>
      </c>
      <c r="AT114" t="s">
        <v>2842</v>
      </c>
      <c r="AW114" t="s">
        <v>2843</v>
      </c>
    </row>
    <row r="115" spans="12:49" x14ac:dyDescent="0.3">
      <c r="L115" t="s">
        <v>2844</v>
      </c>
      <c r="T115" t="s">
        <v>2845</v>
      </c>
      <c r="AB115" t="s">
        <v>2846</v>
      </c>
      <c r="AT115" t="s">
        <v>2847</v>
      </c>
      <c r="AW115" t="s">
        <v>2848</v>
      </c>
    </row>
    <row r="116" spans="12:49" x14ac:dyDescent="0.3">
      <c r="L116" t="s">
        <v>2849</v>
      </c>
      <c r="T116" t="s">
        <v>2850</v>
      </c>
      <c r="AB116" t="s">
        <v>2851</v>
      </c>
      <c r="AT116" t="s">
        <v>2852</v>
      </c>
    </row>
    <row r="117" spans="12:49" x14ac:dyDescent="0.3">
      <c r="L117" t="s">
        <v>2853</v>
      </c>
      <c r="T117" t="s">
        <v>2854</v>
      </c>
      <c r="AT117" t="s">
        <v>2855</v>
      </c>
    </row>
    <row r="118" spans="12:49" x14ac:dyDescent="0.3">
      <c r="L118" t="s">
        <v>2856</v>
      </c>
      <c r="T118" t="s">
        <v>2857</v>
      </c>
      <c r="AT118" t="s">
        <v>2858</v>
      </c>
    </row>
    <row r="119" spans="12:49" x14ac:dyDescent="0.3">
      <c r="L119" t="s">
        <v>2859</v>
      </c>
      <c r="T119" t="s">
        <v>2860</v>
      </c>
      <c r="AT119" t="s">
        <v>2861</v>
      </c>
    </row>
    <row r="120" spans="12:49" x14ac:dyDescent="0.3">
      <c r="L120" t="s">
        <v>2862</v>
      </c>
      <c r="T120" t="s">
        <v>2863</v>
      </c>
      <c r="AT120" t="s">
        <v>2864</v>
      </c>
    </row>
    <row r="121" spans="12:49" x14ac:dyDescent="0.3">
      <c r="L121" t="s">
        <v>2865</v>
      </c>
      <c r="T121" t="s">
        <v>2866</v>
      </c>
      <c r="AT121" t="s">
        <v>2867</v>
      </c>
    </row>
    <row r="122" spans="12:49" x14ac:dyDescent="0.3">
      <c r="L122" t="s">
        <v>2868</v>
      </c>
      <c r="AT122" t="s">
        <v>2869</v>
      </c>
    </row>
    <row r="123" spans="12:49" x14ac:dyDescent="0.3">
      <c r="L123" t="s">
        <v>2870</v>
      </c>
      <c r="AT123" t="s">
        <v>2871</v>
      </c>
    </row>
    <row r="124" spans="12:49" x14ac:dyDescent="0.3">
      <c r="L124" t="s">
        <v>2872</v>
      </c>
      <c r="AT124" t="s">
        <v>2873</v>
      </c>
    </row>
    <row r="125" spans="12:49" x14ac:dyDescent="0.3">
      <c r="L125" t="s">
        <v>2874</v>
      </c>
      <c r="AT125" t="s">
        <v>2875</v>
      </c>
    </row>
    <row r="126" spans="12:49" x14ac:dyDescent="0.3">
      <c r="L126" t="s">
        <v>2876</v>
      </c>
      <c r="AT126" t="s">
        <v>2877</v>
      </c>
    </row>
    <row r="127" spans="12:49" x14ac:dyDescent="0.3">
      <c r="L127" t="s">
        <v>2878</v>
      </c>
      <c r="AT127" t="s">
        <v>2879</v>
      </c>
    </row>
    <row r="128" spans="12:49" x14ac:dyDescent="0.3">
      <c r="L128" t="s">
        <v>2880</v>
      </c>
      <c r="AT128" t="s">
        <v>2881</v>
      </c>
    </row>
    <row r="129" spans="12:46" x14ac:dyDescent="0.3">
      <c r="L129" t="s">
        <v>2882</v>
      </c>
      <c r="AT129" t="s">
        <v>2883</v>
      </c>
    </row>
    <row r="130" spans="12:46" x14ac:dyDescent="0.3">
      <c r="L130" t="s">
        <v>2884</v>
      </c>
      <c r="AT130" t="s">
        <v>2885</v>
      </c>
    </row>
    <row r="131" spans="12:46" x14ac:dyDescent="0.3">
      <c r="L131" t="s">
        <v>2886</v>
      </c>
      <c r="AT131" t="s">
        <v>2887</v>
      </c>
    </row>
    <row r="132" spans="12:46" x14ac:dyDescent="0.3">
      <c r="L132" t="s">
        <v>2888</v>
      </c>
      <c r="AT132" t="s">
        <v>2889</v>
      </c>
    </row>
    <row r="133" spans="12:46" x14ac:dyDescent="0.3">
      <c r="L133" t="s">
        <v>2890</v>
      </c>
      <c r="AT133" t="s">
        <v>2891</v>
      </c>
    </row>
    <row r="134" spans="12:46" x14ac:dyDescent="0.3">
      <c r="L134" t="s">
        <v>2892</v>
      </c>
      <c r="AT134" t="s">
        <v>2893</v>
      </c>
    </row>
    <row r="135" spans="12:46" x14ac:dyDescent="0.3">
      <c r="L135" t="s">
        <v>2894</v>
      </c>
      <c r="AT135" t="s">
        <v>2895</v>
      </c>
    </row>
    <row r="136" spans="12:46" x14ac:dyDescent="0.3">
      <c r="L136" t="s">
        <v>2896</v>
      </c>
      <c r="AT136" t="s">
        <v>2897</v>
      </c>
    </row>
    <row r="137" spans="12:46" x14ac:dyDescent="0.3">
      <c r="L137" t="s">
        <v>2898</v>
      </c>
      <c r="AT137" t="s">
        <v>2899</v>
      </c>
    </row>
    <row r="138" spans="12:46" x14ac:dyDescent="0.3">
      <c r="L138" t="s">
        <v>2900</v>
      </c>
      <c r="AT138" t="s">
        <v>2901</v>
      </c>
    </row>
    <row r="139" spans="12:46" x14ac:dyDescent="0.3">
      <c r="L139" t="s">
        <v>2902</v>
      </c>
      <c r="AT139" t="s">
        <v>2903</v>
      </c>
    </row>
    <row r="140" spans="12:46" x14ac:dyDescent="0.3">
      <c r="L140" t="s">
        <v>2904</v>
      </c>
      <c r="AT140" t="s">
        <v>2905</v>
      </c>
    </row>
    <row r="141" spans="12:46" x14ac:dyDescent="0.3">
      <c r="L141" t="s">
        <v>2906</v>
      </c>
      <c r="AT141" t="s">
        <v>2907</v>
      </c>
    </row>
    <row r="142" spans="12:46" x14ac:dyDescent="0.3">
      <c r="L142" t="s">
        <v>2908</v>
      </c>
      <c r="AT142" t="s">
        <v>2909</v>
      </c>
    </row>
    <row r="143" spans="12:46" x14ac:dyDescent="0.3">
      <c r="L143" t="s">
        <v>2910</v>
      </c>
      <c r="AT143" t="s">
        <v>2911</v>
      </c>
    </row>
    <row r="144" spans="12:46" x14ac:dyDescent="0.3">
      <c r="L144" t="s">
        <v>2912</v>
      </c>
      <c r="AT144" t="s">
        <v>2913</v>
      </c>
    </row>
    <row r="145" spans="12:46" x14ac:dyDescent="0.3">
      <c r="L145" t="s">
        <v>2914</v>
      </c>
      <c r="AT145" t="s">
        <v>2915</v>
      </c>
    </row>
    <row r="146" spans="12:46" x14ac:dyDescent="0.3">
      <c r="L146" t="s">
        <v>2916</v>
      </c>
      <c r="AT146" t="s">
        <v>2917</v>
      </c>
    </row>
    <row r="147" spans="12:46" x14ac:dyDescent="0.3">
      <c r="L147" t="s">
        <v>2918</v>
      </c>
      <c r="AT147" t="s">
        <v>2919</v>
      </c>
    </row>
    <row r="148" spans="12:46" x14ac:dyDescent="0.3">
      <c r="L148" t="s">
        <v>2920</v>
      </c>
      <c r="AT148" t="s">
        <v>2921</v>
      </c>
    </row>
    <row r="149" spans="12:46" x14ac:dyDescent="0.3">
      <c r="L149" t="s">
        <v>2922</v>
      </c>
      <c r="AT149" t="s">
        <v>2923</v>
      </c>
    </row>
    <row r="150" spans="12:46" x14ac:dyDescent="0.3">
      <c r="L150" t="s">
        <v>2924</v>
      </c>
      <c r="AT150" t="s">
        <v>2925</v>
      </c>
    </row>
    <row r="151" spans="12:46" x14ac:dyDescent="0.3">
      <c r="L151" t="s">
        <v>2926</v>
      </c>
      <c r="AT151" t="s">
        <v>2927</v>
      </c>
    </row>
    <row r="152" spans="12:46" x14ac:dyDescent="0.3">
      <c r="L152" t="s">
        <v>2928</v>
      </c>
      <c r="AT152" t="s">
        <v>2929</v>
      </c>
    </row>
    <row r="153" spans="12:46" x14ac:dyDescent="0.3">
      <c r="L153" t="s">
        <v>2930</v>
      </c>
      <c r="AT153" t="s">
        <v>2931</v>
      </c>
    </row>
    <row r="154" spans="12:46" x14ac:dyDescent="0.3">
      <c r="L154" t="s">
        <v>2932</v>
      </c>
      <c r="AT154" t="s">
        <v>2933</v>
      </c>
    </row>
    <row r="155" spans="12:46" x14ac:dyDescent="0.3">
      <c r="L155" t="s">
        <v>2934</v>
      </c>
      <c r="AT155" t="s">
        <v>2935</v>
      </c>
    </row>
    <row r="156" spans="12:46" x14ac:dyDescent="0.3">
      <c r="L156" t="s">
        <v>2936</v>
      </c>
      <c r="AT156" t="s">
        <v>2937</v>
      </c>
    </row>
    <row r="157" spans="12:46" x14ac:dyDescent="0.3">
      <c r="L157" t="s">
        <v>2938</v>
      </c>
      <c r="AT157" t="s">
        <v>2939</v>
      </c>
    </row>
    <row r="158" spans="12:46" x14ac:dyDescent="0.3">
      <c r="L158" t="s">
        <v>2940</v>
      </c>
      <c r="AT158" t="s">
        <v>2941</v>
      </c>
    </row>
    <row r="159" spans="12:46" x14ac:dyDescent="0.3">
      <c r="L159" t="s">
        <v>2942</v>
      </c>
      <c r="AT159" t="s">
        <v>2943</v>
      </c>
    </row>
    <row r="160" spans="12:46" x14ac:dyDescent="0.3">
      <c r="L160" t="s">
        <v>2944</v>
      </c>
      <c r="AT160" t="s">
        <v>2945</v>
      </c>
    </row>
    <row r="161" spans="46:46" x14ac:dyDescent="0.3">
      <c r="AT161" t="s">
        <v>2946</v>
      </c>
    </row>
    <row r="162" spans="46:46" x14ac:dyDescent="0.3">
      <c r="AT162" t="s">
        <v>2947</v>
      </c>
    </row>
    <row r="163" spans="46:46" x14ac:dyDescent="0.3">
      <c r="AT163" t="s">
        <v>2948</v>
      </c>
    </row>
    <row r="164" spans="46:46" x14ac:dyDescent="0.3">
      <c r="AT164" t="s">
        <v>2949</v>
      </c>
    </row>
    <row r="165" spans="46:46" x14ac:dyDescent="0.3">
      <c r="AT165" t="s">
        <v>2950</v>
      </c>
    </row>
    <row r="166" spans="46:46" x14ac:dyDescent="0.3">
      <c r="AT166" t="s">
        <v>2951</v>
      </c>
    </row>
    <row r="167" spans="46:46" x14ac:dyDescent="0.3">
      <c r="AT167" t="s">
        <v>2952</v>
      </c>
    </row>
    <row r="168" spans="46:46" x14ac:dyDescent="0.3">
      <c r="AT168" t="s">
        <v>2953</v>
      </c>
    </row>
    <row r="169" spans="46:46" x14ac:dyDescent="0.3">
      <c r="AT169" t="s">
        <v>2954</v>
      </c>
    </row>
    <row r="170" spans="46:46" x14ac:dyDescent="0.3">
      <c r="AT170" t="s">
        <v>2955</v>
      </c>
    </row>
    <row r="171" spans="46:46" x14ac:dyDescent="0.3">
      <c r="AT171" t="s">
        <v>2956</v>
      </c>
    </row>
    <row r="172" spans="46:46" x14ac:dyDescent="0.3">
      <c r="AT172" t="s">
        <v>2957</v>
      </c>
    </row>
    <row r="173" spans="46:46" x14ac:dyDescent="0.3">
      <c r="AT173" t="s">
        <v>2958</v>
      </c>
    </row>
    <row r="174" spans="46:46" x14ac:dyDescent="0.3">
      <c r="AT174" t="s">
        <v>2959</v>
      </c>
    </row>
    <row r="175" spans="46:46" x14ac:dyDescent="0.3">
      <c r="AT175" t="s">
        <v>2960</v>
      </c>
    </row>
    <row r="176" spans="46:46" x14ac:dyDescent="0.3">
      <c r="AT176" t="s">
        <v>2961</v>
      </c>
    </row>
    <row r="177" spans="46:46" x14ac:dyDescent="0.3">
      <c r="AT177" t="s">
        <v>2962</v>
      </c>
    </row>
    <row r="178" spans="46:46" x14ac:dyDescent="0.3">
      <c r="AT178" t="s">
        <v>2963</v>
      </c>
    </row>
    <row r="179" spans="46:46" x14ac:dyDescent="0.3">
      <c r="AT179" t="s">
        <v>2964</v>
      </c>
    </row>
    <row r="180" spans="46:46" x14ac:dyDescent="0.3">
      <c r="AT180" t="s">
        <v>2965</v>
      </c>
    </row>
    <row r="181" spans="46:46" x14ac:dyDescent="0.3">
      <c r="AT181" t="s">
        <v>2966</v>
      </c>
    </row>
    <row r="182" spans="46:46" x14ac:dyDescent="0.3">
      <c r="AT182" t="s">
        <v>2967</v>
      </c>
    </row>
    <row r="183" spans="46:46" x14ac:dyDescent="0.3">
      <c r="AT183" t="s">
        <v>2968</v>
      </c>
    </row>
    <row r="184" spans="46:46" x14ac:dyDescent="0.3">
      <c r="AT184" t="s">
        <v>2969</v>
      </c>
    </row>
    <row r="185" spans="46:46" x14ac:dyDescent="0.3">
      <c r="AT185" t="s">
        <v>2970</v>
      </c>
    </row>
    <row r="186" spans="46:46" x14ac:dyDescent="0.3">
      <c r="AT186" t="s">
        <v>2971</v>
      </c>
    </row>
    <row r="187" spans="46:46" x14ac:dyDescent="0.3">
      <c r="AT187" t="s">
        <v>2972</v>
      </c>
    </row>
    <row r="188" spans="46:46" x14ac:dyDescent="0.3">
      <c r="AT188" t="s">
        <v>2973</v>
      </c>
    </row>
    <row r="189" spans="46:46" x14ac:dyDescent="0.3">
      <c r="AT189" t="s">
        <v>2974</v>
      </c>
    </row>
    <row r="190" spans="46:46" x14ac:dyDescent="0.3">
      <c r="AT190" t="s">
        <v>2975</v>
      </c>
    </row>
    <row r="191" spans="46:46" x14ac:dyDescent="0.3">
      <c r="AT191" t="s">
        <v>2976</v>
      </c>
    </row>
    <row r="192" spans="46:46" x14ac:dyDescent="0.3">
      <c r="AT192" t="s">
        <v>2977</v>
      </c>
    </row>
    <row r="193" spans="46:46" x14ac:dyDescent="0.3">
      <c r="AT193" t="s">
        <v>2978</v>
      </c>
    </row>
    <row r="194" spans="46:46" x14ac:dyDescent="0.3">
      <c r="AT194" t="s">
        <v>2979</v>
      </c>
    </row>
    <row r="195" spans="46:46" x14ac:dyDescent="0.3">
      <c r="AT195" t="s">
        <v>2980</v>
      </c>
    </row>
    <row r="196" spans="46:46" x14ac:dyDescent="0.3">
      <c r="AT196" t="s">
        <v>2981</v>
      </c>
    </row>
    <row r="197" spans="46:46" x14ac:dyDescent="0.3">
      <c r="AT197" t="s">
        <v>2982</v>
      </c>
    </row>
    <row r="198" spans="46:46" x14ac:dyDescent="0.3">
      <c r="AT198" t="s">
        <v>2983</v>
      </c>
    </row>
    <row r="199" spans="46:46" x14ac:dyDescent="0.3">
      <c r="AT199" t="s">
        <v>2984</v>
      </c>
    </row>
    <row r="200" spans="46:46" x14ac:dyDescent="0.3">
      <c r="AT200" t="s">
        <v>2985</v>
      </c>
    </row>
    <row r="201" spans="46:46" x14ac:dyDescent="0.3">
      <c r="AT201" t="s">
        <v>2986</v>
      </c>
    </row>
    <row r="202" spans="46:46" x14ac:dyDescent="0.3">
      <c r="AT202" t="s">
        <v>2987</v>
      </c>
    </row>
    <row r="203" spans="46:46" x14ac:dyDescent="0.3">
      <c r="AT203" t="s">
        <v>2988</v>
      </c>
    </row>
    <row r="204" spans="46:46" x14ac:dyDescent="0.3">
      <c r="AT204" t="s">
        <v>2989</v>
      </c>
    </row>
    <row r="205" spans="46:46" x14ac:dyDescent="0.3">
      <c r="AT205" t="s">
        <v>2990</v>
      </c>
    </row>
    <row r="206" spans="46:46" x14ac:dyDescent="0.3">
      <c r="AT206" t="s">
        <v>2991</v>
      </c>
    </row>
    <row r="207" spans="46:46" x14ac:dyDescent="0.3">
      <c r="AT207" t="s">
        <v>2992</v>
      </c>
    </row>
    <row r="208" spans="46:46" x14ac:dyDescent="0.3">
      <c r="AT208" t="s">
        <v>2993</v>
      </c>
    </row>
    <row r="209" spans="46:46" x14ac:dyDescent="0.3">
      <c r="AT209" t="s">
        <v>2994</v>
      </c>
    </row>
    <row r="210" spans="46:46" x14ac:dyDescent="0.3">
      <c r="AT210" t="s">
        <v>2995</v>
      </c>
    </row>
    <row r="211" spans="46:46" x14ac:dyDescent="0.3">
      <c r="AT211" t="s">
        <v>2996</v>
      </c>
    </row>
    <row r="212" spans="46:46" x14ac:dyDescent="0.3">
      <c r="AT212" t="s">
        <v>2997</v>
      </c>
    </row>
    <row r="213" spans="46:46" x14ac:dyDescent="0.3">
      <c r="AT213" t="s">
        <v>2998</v>
      </c>
    </row>
    <row r="214" spans="46:46" x14ac:dyDescent="0.3">
      <c r="AT214" t="s">
        <v>2999</v>
      </c>
    </row>
    <row r="215" spans="46:46" x14ac:dyDescent="0.3">
      <c r="AT215" t="s">
        <v>3000</v>
      </c>
    </row>
    <row r="216" spans="46:46" x14ac:dyDescent="0.3">
      <c r="AT216" t="s">
        <v>3001</v>
      </c>
    </row>
    <row r="217" spans="46:46" x14ac:dyDescent="0.3">
      <c r="AT217" t="s">
        <v>3002</v>
      </c>
    </row>
    <row r="218" spans="46:46" x14ac:dyDescent="0.3">
      <c r="AT218" t="s">
        <v>3003</v>
      </c>
    </row>
    <row r="219" spans="46:46" x14ac:dyDescent="0.3">
      <c r="AT219" t="s">
        <v>3004</v>
      </c>
    </row>
    <row r="220" spans="46:46" x14ac:dyDescent="0.3">
      <c r="AT220" t="s">
        <v>3005</v>
      </c>
    </row>
    <row r="221" spans="46:46" x14ac:dyDescent="0.3">
      <c r="AT221" t="s">
        <v>3006</v>
      </c>
    </row>
    <row r="222" spans="46:46" x14ac:dyDescent="0.3">
      <c r="AT222" t="s">
        <v>3007</v>
      </c>
    </row>
    <row r="223" spans="46:46" x14ac:dyDescent="0.3">
      <c r="AT223" t="s">
        <v>3008</v>
      </c>
    </row>
    <row r="224" spans="46:46" x14ac:dyDescent="0.3">
      <c r="AT224" t="s">
        <v>3009</v>
      </c>
    </row>
    <row r="225" spans="46:46" x14ac:dyDescent="0.3">
      <c r="AT225" t="s">
        <v>3010</v>
      </c>
    </row>
    <row r="226" spans="46:46" x14ac:dyDescent="0.3">
      <c r="AT226" t="s">
        <v>3011</v>
      </c>
    </row>
    <row r="227" spans="46:46" x14ac:dyDescent="0.3">
      <c r="AT227" t="s">
        <v>3012</v>
      </c>
    </row>
    <row r="228" spans="46:46" x14ac:dyDescent="0.3">
      <c r="AT228" t="s">
        <v>3013</v>
      </c>
    </row>
    <row r="229" spans="46:46" x14ac:dyDescent="0.3">
      <c r="AT229" t="s">
        <v>3014</v>
      </c>
    </row>
    <row r="230" spans="46:46" x14ac:dyDescent="0.3">
      <c r="AT230" t="s">
        <v>3015</v>
      </c>
    </row>
    <row r="231" spans="46:46" x14ac:dyDescent="0.3">
      <c r="AT231" t="s">
        <v>3016</v>
      </c>
    </row>
    <row r="232" spans="46:46" x14ac:dyDescent="0.3">
      <c r="AT232" t="s">
        <v>3017</v>
      </c>
    </row>
    <row r="233" spans="46:46" x14ac:dyDescent="0.3">
      <c r="AT233" t="s">
        <v>3018</v>
      </c>
    </row>
    <row r="234" spans="46:46" x14ac:dyDescent="0.3">
      <c r="AT234" t="s">
        <v>3019</v>
      </c>
    </row>
    <row r="235" spans="46:46" x14ac:dyDescent="0.3">
      <c r="AT235" t="s">
        <v>3020</v>
      </c>
    </row>
    <row r="236" spans="46:46" x14ac:dyDescent="0.3">
      <c r="AT236" t="s">
        <v>3021</v>
      </c>
    </row>
    <row r="237" spans="46:46" x14ac:dyDescent="0.3">
      <c r="AT237" t="s">
        <v>3022</v>
      </c>
    </row>
    <row r="238" spans="46:46" x14ac:dyDescent="0.3">
      <c r="AT238" t="s">
        <v>3023</v>
      </c>
    </row>
    <row r="239" spans="46:46" x14ac:dyDescent="0.3">
      <c r="AT239" t="s">
        <v>3024</v>
      </c>
    </row>
    <row r="240" spans="46:46" x14ac:dyDescent="0.3">
      <c r="AT240" t="s">
        <v>3025</v>
      </c>
    </row>
    <row r="241" spans="46:46" x14ac:dyDescent="0.3">
      <c r="AT241" t="s">
        <v>3026</v>
      </c>
    </row>
    <row r="242" spans="46:46" x14ac:dyDescent="0.3">
      <c r="AT242" t="s">
        <v>3027</v>
      </c>
    </row>
    <row r="243" spans="46:46" x14ac:dyDescent="0.3">
      <c r="AT243" t="s">
        <v>3028</v>
      </c>
    </row>
    <row r="244" spans="46:46" x14ac:dyDescent="0.3">
      <c r="AT244" t="s">
        <v>3029</v>
      </c>
    </row>
    <row r="245" spans="46:46" x14ac:dyDescent="0.3">
      <c r="AT245" t="s">
        <v>3030</v>
      </c>
    </row>
    <row r="246" spans="46:46" x14ac:dyDescent="0.3">
      <c r="AT246" t="s">
        <v>3031</v>
      </c>
    </row>
    <row r="247" spans="46:46" x14ac:dyDescent="0.3">
      <c r="AT247" t="s">
        <v>3032</v>
      </c>
    </row>
    <row r="248" spans="46:46" x14ac:dyDescent="0.3">
      <c r="AT248" t="s">
        <v>3033</v>
      </c>
    </row>
    <row r="249" spans="46:46" x14ac:dyDescent="0.3">
      <c r="AT249" t="s">
        <v>3034</v>
      </c>
    </row>
    <row r="250" spans="46:46" x14ac:dyDescent="0.3">
      <c r="AT250" t="s">
        <v>3035</v>
      </c>
    </row>
    <row r="251" spans="46:46" x14ac:dyDescent="0.3">
      <c r="AT251" t="s">
        <v>3036</v>
      </c>
    </row>
    <row r="252" spans="46:46" x14ac:dyDescent="0.3">
      <c r="AT252" t="s">
        <v>3037</v>
      </c>
    </row>
    <row r="253" spans="46:46" x14ac:dyDescent="0.3">
      <c r="AT253" t="s">
        <v>3038</v>
      </c>
    </row>
    <row r="254" spans="46:46" x14ac:dyDescent="0.3">
      <c r="AT254" t="s">
        <v>3039</v>
      </c>
    </row>
    <row r="255" spans="46:46" x14ac:dyDescent="0.3">
      <c r="AT255" t="s">
        <v>3040</v>
      </c>
    </row>
  </sheetData>
  <sheetProtection algorithmName="SHA-512" hashValue="qciRuClK2GYoUyqwMWiGMTkZhWTj8q28K7GZBxbGTB+NZ/XTG1Pw0e583M2a/mKm0pDCxTUSYYYyr5D60IaZaw==" saltValue="4xn23vBQtX+Zwn/mwnp8p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87bb154c-bd43-45b4-a369-8702c559bbb1" xsi:nil="true"/>
    <_dlc_DocId xmlns="87bb154c-bd43-45b4-a369-8702c559bbb1" xsi:nil="true"/>
    <_dlc_DocIdUrl xmlns="87bb154c-bd43-45b4-a369-8702c559bbb1">
      <Url xsi:nil="true"/>
      <Description xsi:nil="true"/>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BADDA609F196469A3D9725B6E98145" ma:contentTypeVersion="724" ma:contentTypeDescription="Create a new document." ma:contentTypeScope="" ma:versionID="e299560cce4051335813f986c18d6205">
  <xsd:schema xmlns:xsd="http://www.w3.org/2001/XMLSchema" xmlns:xs="http://www.w3.org/2001/XMLSchema" xmlns:p="http://schemas.microsoft.com/office/2006/metadata/properties" xmlns:ns2="87bb154c-bd43-45b4-a369-8702c559bbb1" xmlns:ns3="66e52288-668c-4bbf-9fd4-c2e52ae32543" xmlns:ns4="2a68d835-7c2d-41c1-bc8d-edb94ef92f43" targetNamespace="http://schemas.microsoft.com/office/2006/metadata/properties" ma:root="true" ma:fieldsID="a2d82da6e4feb2ef70f9b8cb9f2bfee1" ns2:_="" ns3:_="" ns4:_="">
    <xsd:import namespace="87bb154c-bd43-45b4-a369-8702c559bbb1"/>
    <xsd:import namespace="66e52288-668c-4bbf-9fd4-c2e52ae32543"/>
    <xsd:import namespace="2a68d835-7c2d-41c1-bc8d-edb94ef92f4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bb154c-bd43-45b4-a369-8702c559bbb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6e52288-668c-4bbf-9fd4-c2e52ae3254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68d835-7c2d-41c1-bc8d-edb94ef92f4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38F185-30CB-4C31-ADED-436D08381CD3}">
  <ds:schemaRefs>
    <ds:schemaRef ds:uri="http://purl.org/dc/elements/1.1/"/>
    <ds:schemaRef ds:uri="66e52288-668c-4bbf-9fd4-c2e52ae32543"/>
    <ds:schemaRef ds:uri="http://schemas.microsoft.com/office/2006/documentManagement/types"/>
    <ds:schemaRef ds:uri="http://purl.org/dc/terms/"/>
    <ds:schemaRef ds:uri="http://schemas.microsoft.com/office/2006/metadata/properties"/>
    <ds:schemaRef ds:uri="2a68d835-7c2d-41c1-bc8d-edb94ef92f43"/>
    <ds:schemaRef ds:uri="http://purl.org/dc/dcmitype/"/>
    <ds:schemaRef ds:uri="http://schemas.microsoft.com/office/infopath/2007/PartnerControls"/>
    <ds:schemaRef ds:uri="http://schemas.openxmlformats.org/package/2006/metadata/core-properties"/>
    <ds:schemaRef ds:uri="87bb154c-bd43-45b4-a369-8702c559bbb1"/>
    <ds:schemaRef ds:uri="http://www.w3.org/XML/1998/namespace"/>
  </ds:schemaRefs>
</ds:datastoreItem>
</file>

<file path=customXml/itemProps2.xml><?xml version="1.0" encoding="utf-8"?>
<ds:datastoreItem xmlns:ds="http://schemas.openxmlformats.org/officeDocument/2006/customXml" ds:itemID="{9791146B-FD31-4571-B8F9-A3095516BC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bb154c-bd43-45b4-a369-8702c559bbb1"/>
    <ds:schemaRef ds:uri="66e52288-668c-4bbf-9fd4-c2e52ae32543"/>
    <ds:schemaRef ds:uri="2a68d835-7c2d-41c1-bc8d-edb94ef92f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DB0074-59CB-45D0-A55D-D6111F32E1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Gross Rev Wrksht</vt:lpstr>
      <vt:lpstr>FSA_Pmts</vt:lpstr>
      <vt:lpstr>521A_entry</vt:lpstr>
      <vt:lpstr>FSA-521</vt:lpstr>
      <vt:lpstr>2020_521A</vt:lpstr>
      <vt:lpstr>2021_521A </vt:lpstr>
      <vt:lpstr>Instructions</vt:lpstr>
      <vt:lpstr>st_cty_dropdowns</vt:lpstr>
      <vt:lpstr>button</vt:lpstr>
      <vt:lpstr>'2020_521A'!Print_Area</vt:lpstr>
      <vt:lpstr>'2021_521A '!Print_Area</vt:lpstr>
      <vt:lpstr>'521A_entry'!Print_Area</vt:lpstr>
      <vt:lpstr>FSA_Pmts!Print_Area</vt:lpstr>
      <vt:lpstr>'FSA-521'!Print_Area</vt:lpstr>
      <vt:lpstr>'Gross Rev Wrksht'!Print_Area</vt:lpstr>
      <vt:lpstr>Instructions!Print_Area</vt:lpstr>
      <vt:lpstr>'521A_entry'!Print_Titles</vt:lpstr>
      <vt:lpstr>FSA_Pmts!Print_Titles</vt:lpstr>
      <vt:lpstr>'Gross Rev Wrksht'!Print_Titles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Barry TerHark</dc:creator>
  <cp:keywords/>
  <dc:description/>
  <cp:lastModifiedBy>TerHark, Barry - FSA, Washington DC</cp:lastModifiedBy>
  <cp:revision/>
  <cp:lastPrinted>2022-10-12T11:59:11Z</cp:lastPrinted>
  <dcterms:created xsi:type="dcterms:W3CDTF">2020-08-24T12:09:23Z</dcterms:created>
  <dcterms:modified xsi:type="dcterms:W3CDTF">2023-02-02T17:16:19Z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0x0101003DBADDA609F196469A3D9725B6E98145</vt:lpwstr>
  </property>
</Properties>
</file>